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omments4.xml" ContentType="application/vnd.openxmlformats-officedocument.spreadsheetml.comments+xml"/>
  <Override PartName="/xl/threadedComments/threadedComment4.xml" ContentType="application/vnd.ms-excel.threadedcomments+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4.xml" ContentType="application/vnd.openxmlformats-officedocument.drawingml.chartshapes+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U:\Business Support\Finance\MANACC\Project Accounting\AAB\"/>
    </mc:Choice>
  </mc:AlternateContent>
  <xr:revisionPtr revIDLastSave="0" documentId="13_ncr:1_{4CBF2C8A-4365-406C-9414-0C6EE19A51DC}" xr6:coauthVersionLast="47" xr6:coauthVersionMax="47" xr10:uidLastSave="{00000000-0000-0000-0000-000000000000}"/>
  <bookViews>
    <workbookView xWindow="-110" yWindow="-110" windowWidth="19420" windowHeight="11500" tabRatio="918" firstSheet="3" activeTab="3" xr2:uid="{00000000-000D-0000-FFFF-FFFF00000000}"/>
  </bookViews>
  <sheets>
    <sheet name="_options" sheetId="5" state="hidden" r:id="rId1"/>
    <sheet name="_control" sheetId="2" state="hidden" r:id="rId2"/>
    <sheet name="Reserves Tsf and Earmarked" sheetId="42" state="hidden" r:id="rId3"/>
    <sheet name="Appendix 1" sheetId="8" r:id="rId4"/>
    <sheet name="Appendix 1b" sheetId="9" state="hidden" r:id="rId5"/>
    <sheet name="Appendix 1c" sheetId="10" state="hidden" r:id="rId6"/>
    <sheet name="Appendix 2a" sheetId="13" r:id="rId7"/>
    <sheet name="Appendix 2b" sheetId="36" r:id="rId8"/>
    <sheet name="Appendix 2c" sheetId="32" r:id="rId9"/>
    <sheet name="Appendix 2d" sheetId="40" r:id="rId10"/>
    <sheet name="Appendix 2e" sheetId="41" r:id="rId11"/>
    <sheet name="Appendix 3" sheetId="17" r:id="rId12"/>
    <sheet name="Appendix 4" sheetId="16" r:id="rId13"/>
    <sheet name="Sheet1" sheetId="35" state="hidden"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Aged_Debt_Report_" localSheetId="7">'[1]Aged Debt Report'!#REF!</definedName>
    <definedName name="__Aged_Debt_Report_" localSheetId="8">'[2]Aged Debt Report'!#REF!</definedName>
    <definedName name="__Aged_Debt_Report_">'[2]Aged Debt Report'!#REF!</definedName>
    <definedName name="__Aged_Debt_Report_amount" localSheetId="7">'[1]Aged Debt Report'!#REF!</definedName>
    <definedName name="__Aged_Debt_Report_amount" localSheetId="8">'[2]Aged Debt Report'!#REF!</definedName>
    <definedName name="__Aged_Debt_Report_amount">'[2]Aged Debt Report'!#REF!</definedName>
    <definedName name="__Aged_Debt_Report_apar_gr_id__1" localSheetId="7">'[1]Aged Debt Report'!#REF!</definedName>
    <definedName name="__Aged_Debt_Report_apar_gr_id__1">'[2]Aged Debt Report'!#REF!</definedName>
    <definedName name="__Aged_Debt_Report_apar_id" localSheetId="7">'[1]Aged Debt Report'!#REF!</definedName>
    <definedName name="__Aged_Debt_Report_apar_id">'[2]Aged Debt Report'!#REF!</definedName>
    <definedName name="__Aged_Debt_Report_att_1_id" localSheetId="7">'[1]Aged Debt Report'!#REF!</definedName>
    <definedName name="__Aged_Debt_Report_att_1_id">'[2]Aged Debt Report'!#REF!</definedName>
    <definedName name="__Aged_Debt_Report_att_2_id" localSheetId="7">'[1]Aged Debt Report'!#REF!</definedName>
    <definedName name="__Aged_Debt_Report_att_2_id">'[2]Aged Debt Report'!#REF!</definedName>
    <definedName name="__Aged_Debt_Report_att_3_id" localSheetId="7">'[1]Aged Debt Report'!#REF!</definedName>
    <definedName name="__Aged_Debt_Report_att_3_id">'[2]Aged Debt Report'!#REF!</definedName>
    <definedName name="__Aged_Debt_Report_att_4_id" localSheetId="7">'[1]Aged Debt Report'!#REF!</definedName>
    <definedName name="__Aged_Debt_Report_att_4_id">'[2]Aged Debt Report'!#REF!</definedName>
    <definedName name="__Aged_Debt_Report_att_5_id" localSheetId="7">'[1]Aged Debt Report'!#REF!</definedName>
    <definedName name="__Aged_Debt_Report_att_5_id">'[2]Aged Debt Report'!#REF!</definedName>
    <definedName name="__Aged_Debt_Report_att_6_id" localSheetId="7">'[1]Aged Debt Report'!#REF!</definedName>
    <definedName name="__Aged_Debt_Report_att_6_id">'[2]Aged Debt Report'!#REF!</definedName>
    <definedName name="__Aged_Debt_Report_att_7_id" localSheetId="7">'[1]Aged Debt Report'!#REF!</definedName>
    <definedName name="__Aged_Debt_Report_att_7_id">'[2]Aged Debt Report'!#REF!</definedName>
    <definedName name="__Aged_Debt_Report_client" localSheetId="7">'[1]Aged Debt Report'!#REF!</definedName>
    <definedName name="__Aged_Debt_Report_client">'[2]Aged Debt Report'!#REF!</definedName>
    <definedName name="__Aged_Debt_Report_cur_amount" localSheetId="7">'[1]Aged Debt Report'!#REF!</definedName>
    <definedName name="__Aged_Debt_Report_cur_amount">'[2]Aged Debt Report'!#REF!</definedName>
    <definedName name="__Aged_Debt_Report_description" localSheetId="7">'[1]Aged Debt Report'!#REF!</definedName>
    <definedName name="__Aged_Debt_Report_description">'[2]Aged Debt Report'!#REF!</definedName>
    <definedName name="__Aged_Debt_Report_due_date" localSheetId="7">'[1]Aged Debt Report'!#REF!</definedName>
    <definedName name="__Aged_Debt_Report_due_date">'[2]Aged Debt Report'!#REF!</definedName>
    <definedName name="__Aged_Debt_Report_ext_inv_ref" localSheetId="7">'[1]Aged Debt Report'!#REF!</definedName>
    <definedName name="__Aged_Debt_Report_ext_inv_ref">'[2]Aged Debt Report'!#REF!</definedName>
    <definedName name="__Aged_Debt_Report_f0_days_old" localSheetId="7">'[1]Aged Debt Report'!#REF!</definedName>
    <definedName name="__Aged_Debt_Report_f0_days_old">'[2]Aged Debt Report'!#REF!</definedName>
    <definedName name="__Aged_Debt_Report_pay_method" localSheetId="7">'[1]Aged Debt Report'!#REF!</definedName>
    <definedName name="__Aged_Debt_Report_pay_method">'[2]Aged Debt Report'!#REF!</definedName>
    <definedName name="__Aged_Debt_Report_pay_plan_id" localSheetId="7">'[1]Aged Debt Report'!#REF!</definedName>
    <definedName name="__Aged_Debt_Report_pay_plan_id">'[2]Aged Debt Report'!#REF!</definedName>
    <definedName name="__Aged_Debt_Report_period" localSheetId="7">'[1]Aged Debt Report'!#REF!</definedName>
    <definedName name="__Aged_Debt_Report_period">'[2]Aged Debt Report'!#REF!</definedName>
    <definedName name="__Aged_Debt_Report_rest_amount" localSheetId="7">'[1]Aged Debt Report'!#REF!</definedName>
    <definedName name="__Aged_Debt_Report_rest_amount">'[2]Aged Debt Report'!#REF!</definedName>
    <definedName name="__Aged_Debt_Report_rest_curr" localSheetId="7">'[1]Aged Debt Report'!#REF!</definedName>
    <definedName name="__Aged_Debt_Report_rest_curr">'[2]Aged Debt Report'!#REF!</definedName>
    <definedName name="__Aged_Debt_Report_sequence_no" localSheetId="7">'[1]Aged Debt Report'!#REF!</definedName>
    <definedName name="__Aged_Debt_Report_sequence_no">'[2]Aged Debt Report'!#REF!</definedName>
    <definedName name="__Aged_Debt_Report_tab" localSheetId="7">'[1]Aged Debt Report'!#REF!</definedName>
    <definedName name="__Aged_Debt_Report_tab">'[2]Aged Debt Report'!#REF!</definedName>
    <definedName name="__Aged_Debt_Report_voucher_no" localSheetId="7">'[1]Aged Debt Report'!#REF!</definedName>
    <definedName name="__Aged_Debt_Report_voucher_no">'[2]Aged Debt Report'!#REF!</definedName>
    <definedName name="__Aged_Debt_Report_voucher_type" localSheetId="7">'[1]Aged Debt Report'!#REF!</definedName>
    <definedName name="__Aged_Debt_Report_voucher_type">'[2]Aged Debt Report'!#REF!</definedName>
    <definedName name="__Aged_Debt_Report_xapar_id" localSheetId="7">'[1]Aged Debt Report'!#REF!</definedName>
    <definedName name="__Aged_Debt_Report_xapar_id">'[2]Aged Debt Report'!#REF!</definedName>
    <definedName name="__parameters_" localSheetId="7">'[1]Period Analysis'!#REF!</definedName>
    <definedName name="__parameters_">'[2]Period Analysis'!#REF!</definedName>
    <definedName name="__parameters_client" localSheetId="7">'[1]Period Analysis'!#REF!</definedName>
    <definedName name="__parameters_client">'[2]Period Analysis'!#REF!</definedName>
    <definedName name="__parameters_Company" localSheetId="7">'[1]Period Analysis'!#REF!</definedName>
    <definedName name="__parameters_Company">'[2]Period Analysis'!#REF!</definedName>
    <definedName name="__parameters_Customer_group" localSheetId="7">'[1]Period Analysis'!#REF!</definedName>
    <definedName name="__parameters_Customer_group">'[2]Period Analysis'!#REF!</definedName>
    <definedName name="__parameters_language" localSheetId="7">'[1]Period Analysis'!#REF!</definedName>
    <definedName name="__parameters_language">'[2]Period Analysis'!#REF!</definedName>
    <definedName name="__parameters_template" localSheetId="7">'[1]Period Analysis'!#REF!</definedName>
    <definedName name="__parameters_template">'[2]Period Analysis'!#REF!</definedName>
    <definedName name="__parameters_user_id" localSheetId="7">'[1]Period Analysis'!#REF!</definedName>
    <definedName name="__parameters_user_id">'[2]Period Analysis'!#REF!</definedName>
    <definedName name="_xlnm._FilterDatabase" localSheetId="13" hidden="1">Sheet1!$T$1:$W$346</definedName>
    <definedName name="Appendix1a">'Appendix 1'!$I$11:$T$70</definedName>
    <definedName name="Appendix1b">'Appendix 1b'!$I$9:$U$71</definedName>
    <definedName name="Appendix1c">'Appendix 1c'!$I$9:$T$71</definedName>
    <definedName name="Appendix3d" localSheetId="7">#REF!</definedName>
    <definedName name="Appendix3d">#REF!</definedName>
    <definedName name="budgetbookcc" localSheetId="7">'[3]Budget Book'!$D$1:$E$215</definedName>
    <definedName name="budgetbookcc">'[4]Budget Book'!$D$1:$E$215</definedName>
    <definedName name="ccexert" localSheetId="7">[5]TB!$O$9:$Q$15</definedName>
    <definedName name="ccexert">[6]TB!$O$9:$Q$15</definedName>
    <definedName name="ccsegment" localSheetId="7">[5]TB!$AV$2:$AX$24</definedName>
    <definedName name="ccsegment">[6]TB!$AV$2:$AX$24</definedName>
    <definedName name="chart1cost" localSheetId="7">[5]TB!$BF$3:$BH$32</definedName>
    <definedName name="chart1cost">[6]TB!$BF$3:$BH$32</definedName>
    <definedName name="costcentre" localSheetId="7">[5]TB!$AA$2:$AK$466</definedName>
    <definedName name="costcentre">[6]TB!$AA$2:$AK$466</definedName>
    <definedName name="DataRange" localSheetId="6">#REF!</definedName>
    <definedName name="DataRange" localSheetId="7">#REF!</definedName>
    <definedName name="DataRange" localSheetId="9">#REF!</definedName>
    <definedName name="DataRange" localSheetId="12">#REF!</definedName>
    <definedName name="DataRange">#REF!</definedName>
    <definedName name="fgjkdfh" localSheetId="7">#REF!</definedName>
    <definedName name="fgjkdfh" localSheetId="9">#REF!</definedName>
    <definedName name="fgjkdfh">#REF!</definedName>
    <definedName name="HeaderRange" localSheetId="6">#REF!</definedName>
    <definedName name="HeaderRange" localSheetId="7">#REF!</definedName>
    <definedName name="HeaderRange" localSheetId="9">#REF!</definedName>
    <definedName name="HeaderRange" localSheetId="12">#REF!</definedName>
    <definedName name="HeaderRange">#REF!</definedName>
    <definedName name="increase" localSheetId="7">'[7]App3c Analysis'!#REF!</definedName>
    <definedName name="increase">'[8]App3c Analysis'!#REF!</definedName>
    <definedName name="_xlnm.Print_Area" localSheetId="3">'Appendix 1'!$I$7:$S$71</definedName>
    <definedName name="_xlnm.Print_Area" localSheetId="4">'Appendix 1b'!$I$9:$R$71</definedName>
    <definedName name="_xlnm.Print_Area" localSheetId="5">'Appendix 1c'!$I$9:$P$71</definedName>
    <definedName name="_xlnm.Print_Area" localSheetId="6">'Appendix 2a'!$B$1:$S$27</definedName>
    <definedName name="_xlnm.Print_Area" localSheetId="8">'Appendix 2c'!$B$1:$M$110</definedName>
    <definedName name="_xlnm.Print_Area" localSheetId="11">'Appendix 3'!$C$1:$H$29</definedName>
    <definedName name="_xlnm.Print_Area" localSheetId="12">'Appendix 4'!$C$1:$P$50</definedName>
    <definedName name="SortRange" localSheetId="6">#REF!</definedName>
    <definedName name="SortRange" localSheetId="7">#REF!</definedName>
    <definedName name="SortRange" localSheetId="9">#REF!</definedName>
    <definedName name="SortRange" localSheetId="12">#REF!</definedName>
    <definedName name="SortRange">#REF!</definedName>
    <definedName name="Summary" localSheetId="6">#REF!</definedName>
    <definedName name="Summary" localSheetId="7">#REF!</definedName>
    <definedName name="Summary" localSheetId="9">#REF!</definedName>
    <definedName name="Summary" localSheetId="12">#REF!</definedName>
    <definedName name="Summary">#REF!</definedName>
    <definedName name="Titles" localSheetId="6">#REF!</definedName>
    <definedName name="Titles" localSheetId="7">#REF!</definedName>
    <definedName name="Titles" localSheetId="9">#REF!</definedName>
    <definedName name="Titles" localSheetId="12">#REF!</definedName>
    <definedName name="Titles">#REF!</definedName>
    <definedName name="TopSection" localSheetId="6">#REF!</definedName>
    <definedName name="TopSection" localSheetId="7">#REF!</definedName>
    <definedName name="TopSection" localSheetId="9">#REF!</definedName>
    <definedName name="TopSection" localSheetId="12">#REF!</definedName>
    <definedName name="TopSection">#REF!</definedName>
    <definedName name="typedesc" localSheetId="7">[5]TB!$AZ$2:$BA$41</definedName>
    <definedName name="typedesc">[6]TB!$AZ$2:$BA$41</definedName>
    <definedName name="yhdy" localSheetId="7">[9]Sheet1!$A$1:$I$645</definedName>
    <definedName name="yhdy" localSheetId="9">[9]Sheet1!$A$1:$I$645</definedName>
    <definedName name="yhd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33" i="8" l="1"/>
  <c r="AE35" i="8"/>
  <c r="AE36" i="8"/>
  <c r="AE37" i="8"/>
  <c r="AE38" i="8"/>
  <c r="AE39" i="8"/>
  <c r="AE40" i="8"/>
  <c r="AE41" i="8"/>
  <c r="AE42" i="8"/>
  <c r="AE43" i="8"/>
  <c r="AE44" i="8"/>
  <c r="AE45" i="8"/>
  <c r="AE46" i="8"/>
  <c r="AE47" i="8"/>
  <c r="AE49" i="8"/>
  <c r="AE50" i="8"/>
  <c r="AE51" i="8"/>
  <c r="AE52" i="8"/>
  <c r="AE53" i="8"/>
  <c r="AE54" i="8"/>
  <c r="AE55" i="8"/>
  <c r="AE57" i="8"/>
  <c r="AE59" i="8"/>
  <c r="AE60" i="8"/>
  <c r="AE61" i="8"/>
  <c r="AE62" i="8"/>
  <c r="AE63" i="8"/>
  <c r="AE69" i="8"/>
  <c r="AE21" i="8"/>
  <c r="AE22" i="8"/>
  <c r="AE23" i="8"/>
  <c r="AE24" i="8"/>
  <c r="AE25" i="8"/>
  <c r="AE26" i="8"/>
  <c r="AE27" i="8"/>
  <c r="AE28" i="8"/>
  <c r="AE29" i="8"/>
  <c r="AE30" i="8"/>
  <c r="AE31" i="8"/>
  <c r="AE32" i="8"/>
  <c r="AS76" i="8" l="1"/>
  <c r="AR76" i="8"/>
  <c r="AP76" i="8"/>
  <c r="AO76" i="8"/>
  <c r="AL76" i="8"/>
  <c r="AD76" i="8"/>
  <c r="AC76" i="8"/>
  <c r="AA76" i="8"/>
  <c r="Z76" i="8"/>
  <c r="P76" i="8"/>
  <c r="M76" i="8"/>
  <c r="L76" i="8"/>
  <c r="V76" i="8" s="1"/>
  <c r="AU76" i="8" l="1"/>
  <c r="R76" i="8"/>
  <c r="M6" i="42"/>
  <c r="M20" i="42"/>
  <c r="N43" i="42"/>
  <c r="O43" i="42"/>
  <c r="P43" i="42"/>
  <c r="Q43" i="42"/>
  <c r="R43" i="42"/>
  <c r="S43" i="42"/>
  <c r="T43" i="42"/>
  <c r="U43" i="42"/>
  <c r="V43" i="42"/>
  <c r="M43" i="42"/>
  <c r="L33" i="36"/>
  <c r="K33" i="36"/>
  <c r="J33" i="36"/>
  <c r="I33" i="36"/>
  <c r="H33" i="36"/>
  <c r="G33" i="36"/>
  <c r="F33" i="36"/>
  <c r="C33" i="36"/>
  <c r="B16" i="36"/>
  <c r="L13" i="36"/>
  <c r="K13" i="36"/>
  <c r="X76" i="8" l="1"/>
  <c r="AV76" i="8"/>
  <c r="F13" i="36"/>
  <c r="G13" i="36"/>
  <c r="C13" i="36"/>
  <c r="M33" i="36"/>
  <c r="E13" i="36"/>
  <c r="N33" i="36"/>
  <c r="D13" i="36"/>
  <c r="H13" i="36"/>
  <c r="J13" i="36"/>
  <c r="M13" i="36"/>
  <c r="O13" i="36"/>
  <c r="N13" i="36"/>
  <c r="I13" i="36"/>
  <c r="D33" i="36"/>
  <c r="E33" i="36"/>
  <c r="E113" i="32"/>
  <c r="E114" i="32"/>
  <c r="E106" i="32"/>
  <c r="E107" i="32"/>
  <c r="E112" i="32"/>
  <c r="E105" i="32"/>
  <c r="F16" i="32"/>
  <c r="E24" i="32" l="1"/>
  <c r="D24" i="32"/>
  <c r="E16" i="32" l="1"/>
  <c r="D16" i="32"/>
  <c r="L21" i="10"/>
  <c r="M21" i="10"/>
  <c r="P21" i="10" s="1"/>
  <c r="M22" i="10"/>
  <c r="P22" i="10" s="1"/>
  <c r="L23" i="10"/>
  <c r="M23" i="10"/>
  <c r="P23" i="10" s="1"/>
  <c r="L24" i="10"/>
  <c r="M24" i="10"/>
  <c r="P24" i="10" s="1"/>
  <c r="L25" i="10"/>
  <c r="M25" i="10"/>
  <c r="P25" i="10" s="1"/>
  <c r="L26" i="10"/>
  <c r="M26" i="10"/>
  <c r="P26" i="10" s="1"/>
  <c r="L27" i="10"/>
  <c r="M27" i="10"/>
  <c r="P27" i="10" s="1"/>
  <c r="L28" i="10"/>
  <c r="M28" i="10"/>
  <c r="P28" i="10" s="1"/>
  <c r="L29" i="10"/>
  <c r="M29" i="10"/>
  <c r="P29" i="10" s="1"/>
  <c r="L30" i="10"/>
  <c r="M30" i="10"/>
  <c r="P30" i="10" s="1"/>
  <c r="L31" i="10"/>
  <c r="M31" i="10"/>
  <c r="P31" i="10" s="1"/>
  <c r="L32" i="10"/>
  <c r="M32" i="10"/>
  <c r="P32" i="10" s="1"/>
  <c r="N34" i="10"/>
  <c r="L37" i="10"/>
  <c r="M37" i="10"/>
  <c r="P37" i="10" s="1"/>
  <c r="L38" i="10"/>
  <c r="M38" i="10"/>
  <c r="P38" i="10" s="1"/>
  <c r="N40" i="10"/>
  <c r="L43" i="10"/>
  <c r="M43" i="10"/>
  <c r="L44" i="10"/>
  <c r="M44" i="10"/>
  <c r="P44" i="10" s="1"/>
  <c r="N46" i="10"/>
  <c r="L51" i="10"/>
  <c r="M51" i="10"/>
  <c r="P51" i="10" s="1"/>
  <c r="L52" i="10"/>
  <c r="M52" i="10"/>
  <c r="P52" i="10" s="1"/>
  <c r="N54" i="10"/>
  <c r="L60" i="10"/>
  <c r="M60" i="10"/>
  <c r="P60" i="10" s="1"/>
  <c r="L61" i="10"/>
  <c r="M61" i="10"/>
  <c r="P61" i="10" s="1"/>
  <c r="L62" i="10"/>
  <c r="M62" i="10"/>
  <c r="P62" i="10" s="1"/>
  <c r="P63" i="10"/>
  <c r="L64" i="10"/>
  <c r="M64" i="10"/>
  <c r="P64" i="10" s="1"/>
  <c r="L65" i="10"/>
  <c r="M65" i="10"/>
  <c r="P65" i="10" s="1"/>
  <c r="L66" i="10"/>
  <c r="M66" i="10"/>
  <c r="P66" i="10" s="1"/>
  <c r="L67" i="10"/>
  <c r="M67" i="10"/>
  <c r="P67" i="10" s="1"/>
  <c r="N69" i="10"/>
  <c r="L75" i="10"/>
  <c r="L20" i="10" s="1"/>
  <c r="M75" i="10"/>
  <c r="M20" i="10" s="1"/>
  <c r="P75" i="10" l="1"/>
  <c r="L54" i="10"/>
  <c r="L46" i="10"/>
  <c r="M54" i="10"/>
  <c r="N48" i="10"/>
  <c r="N56" i="10" s="1"/>
  <c r="M46" i="10"/>
  <c r="L69" i="10"/>
  <c r="M69" i="10"/>
  <c r="L22" i="10"/>
  <c r="L34" i="10" s="1"/>
  <c r="L40" i="10"/>
  <c r="P54" i="10"/>
  <c r="P69" i="10"/>
  <c r="P40" i="10"/>
  <c r="M34" i="10"/>
  <c r="P20" i="10"/>
  <c r="P34" i="10" s="1"/>
  <c r="P43" i="10"/>
  <c r="P46" i="10" s="1"/>
  <c r="M40" i="10"/>
  <c r="N71" i="10" l="1"/>
  <c r="L48" i="10"/>
  <c r="L56" i="10" s="1"/>
  <c r="L71" i="10" s="1"/>
  <c r="M48" i="10"/>
  <c r="M56" i="10" s="1"/>
  <c r="M71" i="10" s="1"/>
  <c r="P48" i="10"/>
  <c r="P56" i="10" s="1"/>
  <c r="P71" i="10" s="1"/>
  <c r="U44" i="8" l="1"/>
  <c r="U32" i="8" l="1"/>
  <c r="D115" i="32" l="1"/>
  <c r="C115" i="32"/>
  <c r="D108" i="32"/>
  <c r="C108" i="32"/>
  <c r="B27" i="36" l="1"/>
  <c r="E115" i="32" l="1"/>
  <c r="E108" i="32"/>
  <c r="F24" i="32" l="1"/>
  <c r="AR53" i="8" l="1"/>
  <c r="AO53" i="8"/>
  <c r="AL53" i="8"/>
  <c r="AC53" i="8"/>
  <c r="Z53" i="8"/>
  <c r="M66" i="9"/>
  <c r="L66" i="9"/>
  <c r="AP53" i="8"/>
  <c r="T66" i="10"/>
  <c r="V66" i="10" s="1"/>
  <c r="T66" i="9"/>
  <c r="AD53" i="8" l="1"/>
  <c r="AU53" i="8"/>
  <c r="U66" i="9"/>
  <c r="V53" i="8"/>
  <c r="X53" i="8" l="1"/>
  <c r="D51" i="36" l="1"/>
  <c r="P21" i="8"/>
  <c r="O21" i="9" s="1"/>
  <c r="O14" i="9" s="1"/>
  <c r="T75" i="9"/>
  <c r="M75" i="9"/>
  <c r="M22" i="9" s="1"/>
  <c r="L75" i="9"/>
  <c r="L22" i="9" s="1"/>
  <c r="M21" i="9"/>
  <c r="L21" i="9"/>
  <c r="M21" i="8"/>
  <c r="L21" i="8"/>
  <c r="R21" i="8" s="1"/>
  <c r="L22" i="8"/>
  <c r="R22" i="8" s="1"/>
  <c r="M22" i="8"/>
  <c r="P22" i="8"/>
  <c r="O22" i="9" s="1"/>
  <c r="P20" i="8"/>
  <c r="O20" i="9" s="1"/>
  <c r="AR74" i="8"/>
  <c r="AO74" i="8"/>
  <c r="AL74" i="8"/>
  <c r="AC74" i="8"/>
  <c r="Z74" i="8"/>
  <c r="P74" i="8"/>
  <c r="O75" i="9" s="1"/>
  <c r="M74" i="8"/>
  <c r="L74" i="8"/>
  <c r="AR21" i="8"/>
  <c r="AO21" i="8"/>
  <c r="AL21" i="8"/>
  <c r="AC21" i="8"/>
  <c r="Z21" i="8"/>
  <c r="AF21" i="10"/>
  <c r="R74" i="8" l="1"/>
  <c r="X74" i="8" s="1"/>
  <c r="Q75" i="9"/>
  <c r="AU74" i="8"/>
  <c r="U75" i="9"/>
  <c r="V74" i="8"/>
  <c r="L20" i="8"/>
  <c r="V21" i="8"/>
  <c r="X21" i="8" s="1"/>
  <c r="M20" i="8"/>
  <c r="AU21" i="8"/>
  <c r="R20" i="8" l="1"/>
  <c r="AE20" i="8"/>
  <c r="T21" i="9"/>
  <c r="M61" i="9" l="1"/>
  <c r="M62" i="9"/>
  <c r="M63" i="9"/>
  <c r="M64" i="9"/>
  <c r="P63" i="8"/>
  <c r="M64" i="8"/>
  <c r="M65" i="8"/>
  <c r="Y36" i="36" l="1"/>
  <c r="W3" i="35" l="1"/>
  <c r="W4" i="35"/>
  <c r="W5" i="35"/>
  <c r="W6" i="35"/>
  <c r="W7" i="35"/>
  <c r="W8" i="35"/>
  <c r="W9" i="35"/>
  <c r="W10" i="35"/>
  <c r="W11" i="35"/>
  <c r="W12" i="35"/>
  <c r="W13" i="35"/>
  <c r="W14" i="35"/>
  <c r="W15" i="35"/>
  <c r="W16" i="35"/>
  <c r="W17" i="35"/>
  <c r="W18" i="35"/>
  <c r="W19" i="35"/>
  <c r="W20" i="35"/>
  <c r="W21" i="35"/>
  <c r="W22" i="35"/>
  <c r="W23" i="35"/>
  <c r="W24" i="35"/>
  <c r="W25" i="35"/>
  <c r="W26" i="35"/>
  <c r="W27" i="35"/>
  <c r="W28" i="35"/>
  <c r="W29" i="35"/>
  <c r="W30" i="35"/>
  <c r="W31" i="35"/>
  <c r="W32" i="35"/>
  <c r="W33" i="35"/>
  <c r="W34" i="35"/>
  <c r="W35" i="35"/>
  <c r="W36" i="35"/>
  <c r="W37" i="35"/>
  <c r="W38" i="35"/>
  <c r="W39" i="35"/>
  <c r="W40" i="35"/>
  <c r="W41" i="35"/>
  <c r="W42" i="35"/>
  <c r="W43" i="35"/>
  <c r="W44" i="35"/>
  <c r="W45" i="35"/>
  <c r="W46" i="35"/>
  <c r="W47" i="35"/>
  <c r="W48" i="35"/>
  <c r="W49" i="35"/>
  <c r="W50" i="35"/>
  <c r="W51" i="35"/>
  <c r="W52" i="35"/>
  <c r="W53" i="35"/>
  <c r="W54" i="35"/>
  <c r="W55" i="35"/>
  <c r="W56" i="35"/>
  <c r="W57" i="35"/>
  <c r="W58" i="35"/>
  <c r="W59" i="35"/>
  <c r="W60" i="35"/>
  <c r="W61" i="35"/>
  <c r="W62" i="35"/>
  <c r="W63" i="35"/>
  <c r="W64" i="35"/>
  <c r="W65" i="35"/>
  <c r="W66" i="35"/>
  <c r="W67" i="35"/>
  <c r="W68" i="35"/>
  <c r="W69" i="35"/>
  <c r="W70" i="35"/>
  <c r="W71" i="35"/>
  <c r="W72" i="35"/>
  <c r="W73" i="35"/>
  <c r="W74" i="35"/>
  <c r="W75" i="35"/>
  <c r="W76" i="35"/>
  <c r="W77" i="35"/>
  <c r="W78" i="35"/>
  <c r="W79" i="35"/>
  <c r="W80" i="35"/>
  <c r="W81" i="35"/>
  <c r="W82" i="35"/>
  <c r="W83" i="35"/>
  <c r="W84" i="35"/>
  <c r="W85" i="35"/>
  <c r="W86" i="35"/>
  <c r="W87" i="35"/>
  <c r="W88" i="35"/>
  <c r="W89" i="35"/>
  <c r="W90" i="35"/>
  <c r="W91" i="35"/>
  <c r="W92" i="35"/>
  <c r="W93" i="35"/>
  <c r="W94" i="35"/>
  <c r="W95" i="35"/>
  <c r="W96" i="35"/>
  <c r="W97" i="35"/>
  <c r="W98" i="35"/>
  <c r="W99" i="35"/>
  <c r="W100" i="35"/>
  <c r="W101" i="35"/>
  <c r="W102" i="35"/>
  <c r="W103" i="35"/>
  <c r="W104" i="35"/>
  <c r="W105" i="35"/>
  <c r="W106" i="35"/>
  <c r="W107" i="35"/>
  <c r="W108" i="35"/>
  <c r="W109" i="35"/>
  <c r="W110" i="35"/>
  <c r="W111" i="35"/>
  <c r="W112" i="35"/>
  <c r="W113" i="35"/>
  <c r="W114" i="35"/>
  <c r="W115" i="35"/>
  <c r="W116" i="35"/>
  <c r="W117" i="35"/>
  <c r="W118" i="35"/>
  <c r="W119" i="35"/>
  <c r="W120" i="35"/>
  <c r="W121" i="35"/>
  <c r="W122" i="35"/>
  <c r="W123" i="35"/>
  <c r="W124" i="35"/>
  <c r="W125" i="35"/>
  <c r="W126" i="35"/>
  <c r="W127" i="35"/>
  <c r="W128" i="35"/>
  <c r="W129" i="35"/>
  <c r="W130" i="35"/>
  <c r="W131" i="35"/>
  <c r="W132" i="35"/>
  <c r="W133" i="35"/>
  <c r="W134" i="35"/>
  <c r="W135" i="35"/>
  <c r="W136" i="35"/>
  <c r="W137" i="35"/>
  <c r="W138" i="35"/>
  <c r="W139" i="35"/>
  <c r="W140" i="35"/>
  <c r="W141" i="35"/>
  <c r="W142" i="35"/>
  <c r="W143" i="35"/>
  <c r="W144" i="35"/>
  <c r="W145" i="35"/>
  <c r="W146" i="35"/>
  <c r="W147" i="35"/>
  <c r="W148" i="35"/>
  <c r="W149" i="35"/>
  <c r="W150" i="35"/>
  <c r="W151" i="35"/>
  <c r="W152" i="35"/>
  <c r="W153" i="35"/>
  <c r="W154" i="35"/>
  <c r="W155" i="35"/>
  <c r="W156" i="35"/>
  <c r="W157" i="35"/>
  <c r="W158" i="35"/>
  <c r="W159" i="35"/>
  <c r="W160" i="35"/>
  <c r="W161" i="35"/>
  <c r="W162" i="35"/>
  <c r="W163" i="35"/>
  <c r="W164" i="35"/>
  <c r="W165" i="35"/>
  <c r="W166" i="35"/>
  <c r="W167" i="35"/>
  <c r="W168" i="35"/>
  <c r="W169" i="35"/>
  <c r="W170" i="35"/>
  <c r="W171" i="35"/>
  <c r="W172" i="35"/>
  <c r="W173" i="35"/>
  <c r="W174" i="35"/>
  <c r="W175" i="35"/>
  <c r="W176" i="35"/>
  <c r="W177" i="35"/>
  <c r="W178" i="35"/>
  <c r="W179" i="35"/>
  <c r="W180" i="35"/>
  <c r="W181" i="35"/>
  <c r="W182" i="35"/>
  <c r="W183" i="35"/>
  <c r="W184" i="35"/>
  <c r="W185" i="35"/>
  <c r="W186" i="35"/>
  <c r="W187" i="35"/>
  <c r="W188" i="35"/>
  <c r="W189" i="35"/>
  <c r="W190" i="35"/>
  <c r="W191" i="35"/>
  <c r="W192" i="35"/>
  <c r="W193" i="35"/>
  <c r="W194" i="35"/>
  <c r="W195" i="35"/>
  <c r="W196" i="35"/>
  <c r="W197" i="35"/>
  <c r="W198" i="35"/>
  <c r="W199" i="35"/>
  <c r="W200" i="35"/>
  <c r="W201" i="35"/>
  <c r="W202" i="35"/>
  <c r="W203" i="35"/>
  <c r="W204" i="35"/>
  <c r="W205" i="35"/>
  <c r="W206" i="35"/>
  <c r="W207" i="35"/>
  <c r="W208" i="35"/>
  <c r="W209" i="35"/>
  <c r="W210" i="35"/>
  <c r="W211" i="35"/>
  <c r="W212" i="35"/>
  <c r="W213" i="35"/>
  <c r="W214" i="35"/>
  <c r="W215" i="35"/>
  <c r="W216" i="35"/>
  <c r="W217" i="35"/>
  <c r="W218" i="35"/>
  <c r="W219" i="35"/>
  <c r="W220" i="35"/>
  <c r="W221" i="35"/>
  <c r="W222" i="35"/>
  <c r="W223" i="35"/>
  <c r="W224" i="35"/>
  <c r="W225" i="35"/>
  <c r="W226" i="35"/>
  <c r="W227" i="35"/>
  <c r="W228" i="35"/>
  <c r="W229" i="35"/>
  <c r="W230" i="35"/>
  <c r="W231" i="35"/>
  <c r="W232" i="35"/>
  <c r="W233" i="35"/>
  <c r="W234" i="35"/>
  <c r="W235" i="35"/>
  <c r="W236" i="35"/>
  <c r="W237" i="35"/>
  <c r="W238" i="35"/>
  <c r="W239" i="35"/>
  <c r="W240" i="35"/>
  <c r="W241" i="35"/>
  <c r="W242" i="35"/>
  <c r="W243" i="35"/>
  <c r="W244" i="35"/>
  <c r="W245" i="35"/>
  <c r="W246" i="35"/>
  <c r="W247" i="35"/>
  <c r="W248" i="35"/>
  <c r="W249" i="35"/>
  <c r="W250" i="35"/>
  <c r="W251" i="35"/>
  <c r="W252" i="35"/>
  <c r="W253" i="35"/>
  <c r="W254" i="35"/>
  <c r="W255" i="35"/>
  <c r="W256" i="35"/>
  <c r="W257" i="35"/>
  <c r="W258" i="35"/>
  <c r="W259" i="35"/>
  <c r="W260" i="35"/>
  <c r="W261" i="35"/>
  <c r="W262" i="35"/>
  <c r="W263" i="35"/>
  <c r="W264" i="35"/>
  <c r="W265" i="35"/>
  <c r="W266" i="35"/>
  <c r="W267" i="35"/>
  <c r="W268" i="35"/>
  <c r="W269" i="35"/>
  <c r="W270" i="35"/>
  <c r="W271" i="35"/>
  <c r="W272" i="35"/>
  <c r="W273" i="35"/>
  <c r="W274" i="35"/>
  <c r="W275" i="35"/>
  <c r="W276" i="35"/>
  <c r="W277" i="35"/>
  <c r="W278" i="35"/>
  <c r="W279" i="35"/>
  <c r="W280" i="35"/>
  <c r="W281" i="35"/>
  <c r="W282" i="35"/>
  <c r="W283" i="35"/>
  <c r="W284" i="35"/>
  <c r="W285" i="35"/>
  <c r="W286" i="35"/>
  <c r="W287" i="35"/>
  <c r="W288" i="35"/>
  <c r="W289" i="35"/>
  <c r="W290" i="35"/>
  <c r="W291" i="35"/>
  <c r="W292" i="35"/>
  <c r="W293" i="35"/>
  <c r="W294" i="35"/>
  <c r="W295" i="35"/>
  <c r="W296" i="35"/>
  <c r="W297" i="35"/>
  <c r="W298" i="35"/>
  <c r="W299" i="35"/>
  <c r="W300" i="35"/>
  <c r="W301" i="35"/>
  <c r="W302" i="35"/>
  <c r="W303" i="35"/>
  <c r="W304" i="35"/>
  <c r="W305" i="35"/>
  <c r="W306" i="35"/>
  <c r="W307" i="35"/>
  <c r="W308" i="35"/>
  <c r="W309" i="35"/>
  <c r="W310" i="35"/>
  <c r="W311" i="35"/>
  <c r="W312" i="35"/>
  <c r="W313" i="35"/>
  <c r="W314" i="35"/>
  <c r="W315" i="35"/>
  <c r="W316" i="35"/>
  <c r="W317" i="35"/>
  <c r="W318" i="35"/>
  <c r="W319" i="35"/>
  <c r="W320" i="35"/>
  <c r="W321" i="35"/>
  <c r="W322" i="35"/>
  <c r="W323" i="35"/>
  <c r="W324" i="35"/>
  <c r="W325" i="35"/>
  <c r="W326" i="35"/>
  <c r="W327" i="35"/>
  <c r="W328" i="35"/>
  <c r="W329" i="35"/>
  <c r="W330" i="35"/>
  <c r="W331" i="35"/>
  <c r="W332" i="35"/>
  <c r="W333" i="35"/>
  <c r="W334" i="35"/>
  <c r="W335" i="35"/>
  <c r="W336" i="35"/>
  <c r="W337" i="35"/>
  <c r="W338" i="35"/>
  <c r="W339" i="35"/>
  <c r="W340" i="35"/>
  <c r="W341" i="35"/>
  <c r="W342" i="35"/>
  <c r="W343" i="35"/>
  <c r="W344" i="35"/>
  <c r="W345" i="35"/>
  <c r="W346" i="35"/>
  <c r="W2" i="35"/>
  <c r="U3" i="35"/>
  <c r="U4" i="35"/>
  <c r="U5" i="35"/>
  <c r="U6" i="35"/>
  <c r="U7" i="35"/>
  <c r="U8" i="35"/>
  <c r="U9" i="35"/>
  <c r="U10" i="35"/>
  <c r="U11" i="35"/>
  <c r="U12" i="35"/>
  <c r="U13" i="35"/>
  <c r="U14" i="35"/>
  <c r="U15" i="35"/>
  <c r="U16" i="35"/>
  <c r="U17" i="35"/>
  <c r="U18" i="35"/>
  <c r="U19" i="35"/>
  <c r="U20" i="35"/>
  <c r="U21" i="35"/>
  <c r="U22" i="35"/>
  <c r="U23" i="35"/>
  <c r="U24" i="35"/>
  <c r="U25" i="35"/>
  <c r="U26" i="35"/>
  <c r="U27" i="35"/>
  <c r="U28" i="35"/>
  <c r="U29" i="35"/>
  <c r="U30" i="35"/>
  <c r="U31" i="35"/>
  <c r="U32" i="35"/>
  <c r="U33" i="35"/>
  <c r="U34" i="35"/>
  <c r="U35" i="35"/>
  <c r="U36" i="35"/>
  <c r="U37" i="35"/>
  <c r="U38" i="35"/>
  <c r="U39" i="35"/>
  <c r="U40" i="35"/>
  <c r="U41" i="35"/>
  <c r="U42" i="35"/>
  <c r="U43" i="35"/>
  <c r="U44" i="35"/>
  <c r="U45" i="35"/>
  <c r="U46" i="35"/>
  <c r="U47" i="35"/>
  <c r="U48" i="35"/>
  <c r="U49" i="35"/>
  <c r="U50" i="35"/>
  <c r="U51" i="35"/>
  <c r="U52" i="35"/>
  <c r="U53" i="35"/>
  <c r="U54" i="35"/>
  <c r="U55" i="35"/>
  <c r="U56" i="35"/>
  <c r="U57" i="35"/>
  <c r="U58" i="35"/>
  <c r="U59" i="35"/>
  <c r="U60" i="35"/>
  <c r="U61" i="35"/>
  <c r="U62" i="35"/>
  <c r="U63" i="35"/>
  <c r="U64" i="35"/>
  <c r="U65" i="35"/>
  <c r="U66" i="35"/>
  <c r="U67" i="35"/>
  <c r="U68" i="35"/>
  <c r="U69" i="35"/>
  <c r="U70" i="35"/>
  <c r="U71" i="35"/>
  <c r="U72" i="35"/>
  <c r="U73" i="35"/>
  <c r="U74" i="35"/>
  <c r="U75" i="35"/>
  <c r="U76" i="35"/>
  <c r="U77" i="35"/>
  <c r="U78" i="35"/>
  <c r="U79" i="35"/>
  <c r="U80" i="35"/>
  <c r="U81" i="35"/>
  <c r="U82" i="35"/>
  <c r="U83" i="35"/>
  <c r="U84" i="35"/>
  <c r="U85" i="35"/>
  <c r="U86" i="35"/>
  <c r="U87" i="35"/>
  <c r="U88" i="35"/>
  <c r="U89" i="35"/>
  <c r="U90" i="35"/>
  <c r="U91" i="35"/>
  <c r="U92" i="35"/>
  <c r="U93" i="35"/>
  <c r="U94" i="35"/>
  <c r="U95" i="35"/>
  <c r="U96" i="35"/>
  <c r="U97" i="35"/>
  <c r="U98" i="35"/>
  <c r="U99" i="35"/>
  <c r="U100" i="35"/>
  <c r="U101" i="35"/>
  <c r="U102" i="35"/>
  <c r="U103" i="35"/>
  <c r="U104" i="35"/>
  <c r="U105" i="35"/>
  <c r="U106" i="35"/>
  <c r="U107" i="35"/>
  <c r="U108" i="35"/>
  <c r="U109" i="35"/>
  <c r="U110" i="35"/>
  <c r="U111" i="35"/>
  <c r="U112" i="35"/>
  <c r="U113" i="35"/>
  <c r="U114" i="35"/>
  <c r="U115" i="35"/>
  <c r="U116" i="35"/>
  <c r="U117" i="35"/>
  <c r="U118" i="35"/>
  <c r="U119" i="35"/>
  <c r="U120" i="35"/>
  <c r="U121" i="35"/>
  <c r="U2" i="35"/>
  <c r="C290" i="35"/>
  <c r="C298" i="35"/>
  <c r="C328" i="35"/>
  <c r="C345" i="35"/>
  <c r="C347" i="35"/>
  <c r="E297" i="35"/>
  <c r="E305" i="35"/>
  <c r="E335" i="35"/>
  <c r="E352" i="35"/>
  <c r="E354" i="35"/>
  <c r="M28" i="9" l="1"/>
  <c r="L28" i="9"/>
  <c r="M28" i="8"/>
  <c r="L28" i="8"/>
  <c r="R28" i="8" s="1"/>
  <c r="AF22" i="10" l="1"/>
  <c r="AF20" i="10"/>
  <c r="U21" i="9"/>
  <c r="T21" i="10" l="1"/>
  <c r="V21" i="10" s="1"/>
  <c r="AF21" i="9"/>
  <c r="Q21" i="9"/>
  <c r="T75" i="10"/>
  <c r="V75" i="10" s="1"/>
  <c r="L20" i="9"/>
  <c r="M20" i="9"/>
  <c r="AP74" i="8" l="1"/>
  <c r="AD74" i="8"/>
  <c r="AP21" i="8"/>
  <c r="AD21" i="8"/>
  <c r="AS74" i="8"/>
  <c r="AA74" i="8"/>
  <c r="AS21" i="8"/>
  <c r="AA21" i="8"/>
  <c r="M62" i="8"/>
  <c r="AV74" i="8" l="1"/>
  <c r="AV21" i="8"/>
  <c r="L62" i="8"/>
  <c r="R62" i="8" s="1"/>
  <c r="P62" i="8"/>
  <c r="O60" i="9" s="1"/>
  <c r="Z62" i="8"/>
  <c r="AC62" i="8"/>
  <c r="AL62" i="8"/>
  <c r="AO62" i="8"/>
  <c r="AR62" i="8"/>
  <c r="X62" i="8" l="1"/>
  <c r="AU62" i="8"/>
  <c r="M60" i="9"/>
  <c r="M63" i="8"/>
  <c r="M44" i="8"/>
  <c r="AR54" i="8"/>
  <c r="AO54" i="8"/>
  <c r="AR67" i="8"/>
  <c r="AO67" i="8"/>
  <c r="AR66" i="8"/>
  <c r="AO66" i="8"/>
  <c r="AR65" i="8"/>
  <c r="AO65" i="8"/>
  <c r="AR64" i="8"/>
  <c r="AO64" i="8"/>
  <c r="AR63" i="8"/>
  <c r="AO63" i="8"/>
  <c r="AR52" i="8"/>
  <c r="AO52" i="8"/>
  <c r="AR51" i="8"/>
  <c r="AO51" i="8"/>
  <c r="AR44" i="8"/>
  <c r="AO44" i="8"/>
  <c r="AR43" i="8"/>
  <c r="AO43" i="8"/>
  <c r="AR38" i="8"/>
  <c r="AO38" i="8"/>
  <c r="AR37" i="8"/>
  <c r="AO37" i="8"/>
  <c r="AR32" i="8"/>
  <c r="AR31" i="8"/>
  <c r="AR30" i="8"/>
  <c r="AR29" i="8"/>
  <c r="AR28" i="8"/>
  <c r="AR27" i="8"/>
  <c r="AR26" i="8"/>
  <c r="AR25" i="8"/>
  <c r="AR24" i="8"/>
  <c r="AR23" i="8"/>
  <c r="AR22" i="8"/>
  <c r="AO32" i="8"/>
  <c r="AO31" i="8"/>
  <c r="AO30" i="8"/>
  <c r="AO29" i="8"/>
  <c r="AO28" i="8"/>
  <c r="AO27" i="8"/>
  <c r="AO26" i="8"/>
  <c r="AO25" i="8"/>
  <c r="AO24" i="8"/>
  <c r="AO23" i="8"/>
  <c r="AO22" i="8"/>
  <c r="AR20" i="8"/>
  <c r="AO20" i="8"/>
  <c r="AP72" i="8"/>
  <c r="AO72" i="8"/>
  <c r="AS72" i="8"/>
  <c r="AR72" i="8"/>
  <c r="AC54" i="8"/>
  <c r="Z54" i="8"/>
  <c r="AC67" i="8"/>
  <c r="Z67" i="8"/>
  <c r="AC66" i="8"/>
  <c r="Z66" i="8"/>
  <c r="AC65" i="8"/>
  <c r="Z65" i="8"/>
  <c r="AC64" i="8"/>
  <c r="Z64" i="8"/>
  <c r="AC63" i="8"/>
  <c r="Z63" i="8"/>
  <c r="AC52" i="8"/>
  <c r="Z52" i="8"/>
  <c r="AC51" i="8"/>
  <c r="Z51" i="8"/>
  <c r="AC44" i="8"/>
  <c r="Z44" i="8"/>
  <c r="AC43" i="8"/>
  <c r="Z43" i="8"/>
  <c r="AC38" i="8"/>
  <c r="Z38" i="8"/>
  <c r="AC37" i="8"/>
  <c r="Z37" i="8"/>
  <c r="Z22" i="8"/>
  <c r="AC22" i="8"/>
  <c r="Z23" i="8"/>
  <c r="AC23" i="8"/>
  <c r="Z24" i="8"/>
  <c r="AC24" i="8"/>
  <c r="Z25" i="8"/>
  <c r="AC25" i="8"/>
  <c r="Z26" i="8"/>
  <c r="AC26" i="8"/>
  <c r="Z27" i="8"/>
  <c r="AC27" i="8"/>
  <c r="Z28" i="8"/>
  <c r="AC28" i="8"/>
  <c r="Z29" i="8"/>
  <c r="AC29" i="8"/>
  <c r="Z30" i="8"/>
  <c r="AC30" i="8"/>
  <c r="Z31" i="8"/>
  <c r="AC31" i="8"/>
  <c r="Z32" i="8"/>
  <c r="AC32" i="8"/>
  <c r="AC20" i="8"/>
  <c r="Z20" i="8"/>
  <c r="AL54" i="8"/>
  <c r="AL67" i="8"/>
  <c r="AL66" i="8"/>
  <c r="AL63" i="8"/>
  <c r="AL52" i="8"/>
  <c r="AL51" i="8"/>
  <c r="AL43" i="8"/>
  <c r="AL38" i="8"/>
  <c r="AL37" i="8"/>
  <c r="AL32" i="8"/>
  <c r="AL31" i="8"/>
  <c r="AL30" i="8"/>
  <c r="AL29" i="8"/>
  <c r="AL28" i="8"/>
  <c r="AL27" i="8"/>
  <c r="AL26" i="8"/>
  <c r="AL25" i="8"/>
  <c r="AL24" i="8"/>
  <c r="AL23" i="8"/>
  <c r="AL22" i="8"/>
  <c r="AL20" i="8"/>
  <c r="T65" i="9"/>
  <c r="T64" i="9"/>
  <c r="T38" i="9"/>
  <c r="T31" i="9"/>
  <c r="AL44" i="8"/>
  <c r="AL65" i="8"/>
  <c r="AL64" i="8"/>
  <c r="P52" i="8"/>
  <c r="P51" i="8"/>
  <c r="T34" i="8"/>
  <c r="W34" i="8"/>
  <c r="W40" i="8"/>
  <c r="T40" i="8"/>
  <c r="W46" i="8"/>
  <c r="T46" i="8"/>
  <c r="T56" i="8"/>
  <c r="W56" i="8"/>
  <c r="W68" i="8"/>
  <c r="T68" i="8"/>
  <c r="Y68" i="8"/>
  <c r="L52" i="8"/>
  <c r="R52" i="8" s="1"/>
  <c r="O64" i="9"/>
  <c r="P65" i="8"/>
  <c r="O63" i="9" s="1"/>
  <c r="P64" i="8"/>
  <c r="O61" i="9"/>
  <c r="P44" i="8"/>
  <c r="P43" i="8"/>
  <c r="O43" i="9" s="1"/>
  <c r="P38" i="8"/>
  <c r="P23" i="8"/>
  <c r="P24" i="8"/>
  <c r="O24" i="9" s="1"/>
  <c r="P25" i="8"/>
  <c r="O25" i="9" s="1"/>
  <c r="P26" i="8"/>
  <c r="O26" i="9" s="1"/>
  <c r="P27" i="8"/>
  <c r="O27" i="9" s="1"/>
  <c r="P28" i="8"/>
  <c r="P29" i="8"/>
  <c r="P30" i="8"/>
  <c r="O30" i="9" s="1"/>
  <c r="P31" i="8"/>
  <c r="O31" i="9" s="1"/>
  <c r="P32" i="8"/>
  <c r="O32" i="9" s="1"/>
  <c r="O37" i="9"/>
  <c r="R69" i="10"/>
  <c r="R54" i="10"/>
  <c r="R46" i="10"/>
  <c r="R40" i="10"/>
  <c r="R34" i="10"/>
  <c r="S69" i="9"/>
  <c r="S54" i="9"/>
  <c r="S46" i="9"/>
  <c r="S40" i="9"/>
  <c r="S34" i="9"/>
  <c r="AD64" i="8"/>
  <c r="AD52" i="8"/>
  <c r="AD51" i="8"/>
  <c r="AP44" i="8"/>
  <c r="AD38" i="8"/>
  <c r="AD31" i="8"/>
  <c r="AD29" i="8"/>
  <c r="AD28" i="8"/>
  <c r="AD26" i="8"/>
  <c r="AD25" i="8"/>
  <c r="AP23" i="8"/>
  <c r="M67" i="9"/>
  <c r="M65" i="9"/>
  <c r="M52" i="9"/>
  <c r="M51" i="9"/>
  <c r="M44" i="9"/>
  <c r="M43" i="9"/>
  <c r="M38" i="9"/>
  <c r="M37" i="9"/>
  <c r="M32" i="9"/>
  <c r="M31" i="9"/>
  <c r="M30" i="9"/>
  <c r="M29" i="9"/>
  <c r="M27" i="9"/>
  <c r="M26" i="9"/>
  <c r="M25" i="9"/>
  <c r="M24" i="9"/>
  <c r="M23" i="9"/>
  <c r="M52" i="8"/>
  <c r="M51" i="8"/>
  <c r="M43" i="8"/>
  <c r="M38" i="8"/>
  <c r="M37" i="8"/>
  <c r="M23" i="8"/>
  <c r="M24" i="8"/>
  <c r="M25" i="8"/>
  <c r="M26" i="8"/>
  <c r="M27" i="8"/>
  <c r="M29" i="8"/>
  <c r="M30" i="8"/>
  <c r="M31" i="8"/>
  <c r="M32" i="8"/>
  <c r="AD69" i="10"/>
  <c r="AC69" i="10"/>
  <c r="AB69" i="10"/>
  <c r="AA69" i="10"/>
  <c r="Z69" i="10"/>
  <c r="Y69" i="10"/>
  <c r="W69" i="10"/>
  <c r="T67" i="10"/>
  <c r="V67" i="10" s="1"/>
  <c r="T65" i="10"/>
  <c r="V65" i="10" s="1"/>
  <c r="T64" i="10"/>
  <c r="V64" i="10" s="1"/>
  <c r="T62" i="10"/>
  <c r="V62" i="10" s="1"/>
  <c r="T61" i="10"/>
  <c r="V61" i="10" s="1"/>
  <c r="T60" i="10"/>
  <c r="AD54" i="10"/>
  <c r="AC54" i="10"/>
  <c r="AB54" i="10"/>
  <c r="AA54" i="10"/>
  <c r="Z54" i="10"/>
  <c r="Y54" i="10"/>
  <c r="S54" i="10"/>
  <c r="T52" i="10"/>
  <c r="V52" i="10" s="1"/>
  <c r="T51" i="10"/>
  <c r="V51" i="10" s="1"/>
  <c r="AD46" i="10"/>
  <c r="AC46" i="10"/>
  <c r="AB46" i="10"/>
  <c r="AA46" i="10"/>
  <c r="Z46" i="10"/>
  <c r="Y46" i="10"/>
  <c r="T43" i="10"/>
  <c r="AD40" i="10"/>
  <c r="AC40" i="10"/>
  <c r="AB40" i="10"/>
  <c r="AA40" i="10"/>
  <c r="Z40" i="10"/>
  <c r="Y40" i="10"/>
  <c r="S40" i="10"/>
  <c r="T38" i="10"/>
  <c r="V38" i="10" s="1"/>
  <c r="T37" i="10"/>
  <c r="AD34" i="10"/>
  <c r="AC34" i="10"/>
  <c r="AB34" i="10"/>
  <c r="AA34" i="10"/>
  <c r="Z34" i="10"/>
  <c r="Y34" i="10"/>
  <c r="T32" i="10"/>
  <c r="V32" i="10" s="1"/>
  <c r="T31" i="10"/>
  <c r="V31" i="10" s="1"/>
  <c r="T30" i="10"/>
  <c r="V30" i="10" s="1"/>
  <c r="T29" i="10"/>
  <c r="V29" i="10" s="1"/>
  <c r="T25" i="10"/>
  <c r="V25" i="10" s="1"/>
  <c r="T24" i="10"/>
  <c r="V24" i="10" s="1"/>
  <c r="T23" i="10"/>
  <c r="V23" i="10" s="1"/>
  <c r="T22" i="10"/>
  <c r="V22" i="10" s="1"/>
  <c r="T20" i="10"/>
  <c r="AC69" i="9"/>
  <c r="AB69" i="9"/>
  <c r="AA69" i="9"/>
  <c r="Z69" i="9"/>
  <c r="Y69" i="9"/>
  <c r="X69" i="9"/>
  <c r="V69" i="9"/>
  <c r="P69" i="9"/>
  <c r="N69" i="9"/>
  <c r="L67" i="9"/>
  <c r="L65" i="9"/>
  <c r="L64" i="9"/>
  <c r="L62" i="9"/>
  <c r="L61" i="9"/>
  <c r="L60" i="9"/>
  <c r="AC54" i="9"/>
  <c r="AB54" i="9"/>
  <c r="AA54" i="9"/>
  <c r="Z54" i="9"/>
  <c r="Y54" i="9"/>
  <c r="X54" i="9"/>
  <c r="P54" i="9"/>
  <c r="N54" i="9"/>
  <c r="L52" i="9"/>
  <c r="L51" i="9"/>
  <c r="AC46" i="9"/>
  <c r="AB46" i="9"/>
  <c r="AA46" i="9"/>
  <c r="Z46" i="9"/>
  <c r="Y46" i="9"/>
  <c r="X46" i="9"/>
  <c r="P46" i="9"/>
  <c r="N46" i="9"/>
  <c r="L44" i="9"/>
  <c r="L43" i="9"/>
  <c r="AC40" i="9"/>
  <c r="AB40" i="9"/>
  <c r="AA40" i="9"/>
  <c r="Z40" i="9"/>
  <c r="Y40" i="9"/>
  <c r="X40" i="9"/>
  <c r="P40" i="9"/>
  <c r="N40" i="9"/>
  <c r="L38" i="9"/>
  <c r="L37" i="9"/>
  <c r="AC34" i="9"/>
  <c r="AB34" i="9"/>
  <c r="AA34" i="9"/>
  <c r="Z34" i="9"/>
  <c r="Y34" i="9"/>
  <c r="X34" i="9"/>
  <c r="P34" i="9"/>
  <c r="N34" i="9"/>
  <c r="L32" i="9"/>
  <c r="L31" i="9"/>
  <c r="L30" i="9"/>
  <c r="L29" i="9"/>
  <c r="L27" i="9"/>
  <c r="L26" i="9"/>
  <c r="L25" i="9"/>
  <c r="L24" i="9"/>
  <c r="L23" i="9"/>
  <c r="L65" i="8"/>
  <c r="L64" i="8"/>
  <c r="L63" i="8"/>
  <c r="R63" i="8" s="1"/>
  <c r="AK68" i="8"/>
  <c r="AJ68" i="8"/>
  <c r="AI68" i="8"/>
  <c r="AH68" i="8"/>
  <c r="AG68" i="8"/>
  <c r="AF68" i="8"/>
  <c r="Q68" i="8"/>
  <c r="N68" i="8"/>
  <c r="AK56" i="8"/>
  <c r="AJ56" i="8"/>
  <c r="AI56" i="8"/>
  <c r="AH56" i="8"/>
  <c r="AG56" i="8"/>
  <c r="AF56" i="8"/>
  <c r="Q56" i="8"/>
  <c r="N56" i="8"/>
  <c r="AK46" i="8"/>
  <c r="AJ46" i="8"/>
  <c r="AI46" i="8"/>
  <c r="AH46" i="8"/>
  <c r="AG46" i="8"/>
  <c r="AF46" i="8"/>
  <c r="N46" i="8"/>
  <c r="Q46" i="8"/>
  <c r="L44" i="8"/>
  <c r="R44" i="8" s="1"/>
  <c r="L43" i="8"/>
  <c r="R43" i="8" s="1"/>
  <c r="L38" i="8"/>
  <c r="R38" i="8" s="1"/>
  <c r="L37" i="8"/>
  <c r="R37" i="8" s="1"/>
  <c r="AK40" i="8"/>
  <c r="AJ40" i="8"/>
  <c r="AI40" i="8"/>
  <c r="AH40" i="8"/>
  <c r="AG40" i="8"/>
  <c r="AF40" i="8"/>
  <c r="Q40" i="8"/>
  <c r="N40" i="8"/>
  <c r="AK34" i="8"/>
  <c r="AJ34" i="8"/>
  <c r="AI34" i="8"/>
  <c r="AH34" i="8"/>
  <c r="AG34" i="8"/>
  <c r="AF34" i="8"/>
  <c r="Q34" i="8"/>
  <c r="N34" i="8"/>
  <c r="L30" i="8"/>
  <c r="R30" i="8" s="1"/>
  <c r="L31" i="8"/>
  <c r="R31" i="8" s="1"/>
  <c r="L32" i="8"/>
  <c r="R32" i="8" s="1"/>
  <c r="L23" i="8"/>
  <c r="R23" i="8" s="1"/>
  <c r="L24" i="8"/>
  <c r="R24" i="8" s="1"/>
  <c r="L25" i="8"/>
  <c r="R25" i="8" s="1"/>
  <c r="L26" i="8"/>
  <c r="R26" i="8" s="1"/>
  <c r="L27" i="8"/>
  <c r="R27" i="8" s="1"/>
  <c r="L29" i="8"/>
  <c r="R29" i="8" s="1"/>
  <c r="L51" i="8"/>
  <c r="R51" i="8" s="1"/>
  <c r="R64" i="8" l="1"/>
  <c r="AE64" i="8"/>
  <c r="R65" i="8"/>
  <c r="AE65" i="8"/>
  <c r="AE66" i="8"/>
  <c r="AE67" i="8"/>
  <c r="O28" i="9"/>
  <c r="Q28" i="9" s="1"/>
  <c r="AA28" i="8" s="1"/>
  <c r="X67" i="8"/>
  <c r="O67" i="9"/>
  <c r="Q67" i="9" s="1"/>
  <c r="X54" i="8"/>
  <c r="U29" i="8"/>
  <c r="V29" i="8" s="1"/>
  <c r="X29" i="8" s="1"/>
  <c r="U30" i="8"/>
  <c r="T30" i="9" s="1"/>
  <c r="U30" i="9" s="1"/>
  <c r="X51" i="8"/>
  <c r="X52" i="8"/>
  <c r="O65" i="9"/>
  <c r="Q65" i="9" s="1"/>
  <c r="O66" i="9"/>
  <c r="Q66" i="9" s="1"/>
  <c r="X37" i="8"/>
  <c r="AF22" i="9"/>
  <c r="AF20" i="9"/>
  <c r="T60" i="9"/>
  <c r="AD66" i="8"/>
  <c r="AD67" i="8"/>
  <c r="AP31" i="8"/>
  <c r="AD44" i="8"/>
  <c r="L46" i="9"/>
  <c r="AP67" i="8"/>
  <c r="AP63" i="8"/>
  <c r="AD62" i="8"/>
  <c r="AP62" i="8"/>
  <c r="Z46" i="8"/>
  <c r="V31" i="8"/>
  <c r="X31" i="8" s="1"/>
  <c r="V67" i="8"/>
  <c r="U64" i="9"/>
  <c r="X66" i="8"/>
  <c r="X44" i="8"/>
  <c r="AU38" i="8"/>
  <c r="AD23" i="8"/>
  <c r="O38" i="9"/>
  <c r="AR46" i="8"/>
  <c r="AU37" i="8"/>
  <c r="Y48" i="10"/>
  <c r="Y56" i="10" s="1"/>
  <c r="Y71" i="10" s="1"/>
  <c r="X48" i="9"/>
  <c r="X56" i="9" s="1"/>
  <c r="X71" i="9" s="1"/>
  <c r="Z56" i="8"/>
  <c r="AU52" i="8"/>
  <c r="L46" i="8"/>
  <c r="AP38" i="8"/>
  <c r="Q43" i="9"/>
  <c r="Z40" i="8"/>
  <c r="AP26" i="8"/>
  <c r="AU30" i="8"/>
  <c r="AU67" i="8"/>
  <c r="W48" i="8"/>
  <c r="W58" i="8" s="1"/>
  <c r="W70" i="8" s="1"/>
  <c r="W72" i="8" s="1"/>
  <c r="O44" i="9"/>
  <c r="AP64" i="8"/>
  <c r="Q22" i="9"/>
  <c r="AA22" i="8" s="1"/>
  <c r="AD63" i="8"/>
  <c r="P46" i="8"/>
  <c r="AU63" i="8"/>
  <c r="X63" i="8"/>
  <c r="Z68" i="8"/>
  <c r="AU44" i="8"/>
  <c r="AD27" i="8"/>
  <c r="AP27" i="8"/>
  <c r="AA48" i="10"/>
  <c r="AA56" i="10" s="1"/>
  <c r="AA71" i="10" s="1"/>
  <c r="X38" i="8"/>
  <c r="Q31" i="9"/>
  <c r="U65" i="9"/>
  <c r="AR56" i="8"/>
  <c r="AF48" i="8"/>
  <c r="AF58" i="8" s="1"/>
  <c r="AF70" i="8" s="1"/>
  <c r="V38" i="8"/>
  <c r="Z48" i="9"/>
  <c r="Z56" i="9" s="1"/>
  <c r="Z71" i="9" s="1"/>
  <c r="N48" i="9"/>
  <c r="AB48" i="9"/>
  <c r="AB56" i="9" s="1"/>
  <c r="AB71" i="9" s="1"/>
  <c r="AP25" i="8"/>
  <c r="AP29" i="8"/>
  <c r="T43" i="9"/>
  <c r="U43" i="9" s="1"/>
  <c r="M56" i="8"/>
  <c r="U38" i="9"/>
  <c r="M40" i="9"/>
  <c r="Q61" i="9"/>
  <c r="AP52" i="8"/>
  <c r="Q60" i="9"/>
  <c r="T27" i="10"/>
  <c r="V27" i="10" s="1"/>
  <c r="Z48" i="10"/>
  <c r="Z56" i="10" s="1"/>
  <c r="Z71" i="10" s="1"/>
  <c r="AD48" i="10"/>
  <c r="AD56" i="10" s="1"/>
  <c r="AD71" i="10" s="1"/>
  <c r="Y48" i="9"/>
  <c r="Y56" i="9" s="1"/>
  <c r="Y71" i="9" s="1"/>
  <c r="Q24" i="9"/>
  <c r="Q25" i="9"/>
  <c r="AA25" i="8" s="1"/>
  <c r="U31" i="9"/>
  <c r="M34" i="9"/>
  <c r="Q32" i="9"/>
  <c r="AA32" i="8" s="1"/>
  <c r="AU20" i="8"/>
  <c r="AO46" i="8"/>
  <c r="AJ48" i="8"/>
  <c r="AJ58" i="8" s="1"/>
  <c r="AJ70" i="8" s="1"/>
  <c r="AK48" i="8"/>
  <c r="AK58" i="8" s="1"/>
  <c r="AK70" i="8" s="1"/>
  <c r="N48" i="8"/>
  <c r="L68" i="8"/>
  <c r="AE68" i="8" s="1"/>
  <c r="AU32" i="8"/>
  <c r="AC46" i="8"/>
  <c r="AU26" i="8"/>
  <c r="AC56" i="8"/>
  <c r="V43" i="8"/>
  <c r="V66" i="8"/>
  <c r="P40" i="8"/>
  <c r="AU28" i="8"/>
  <c r="AO40" i="8"/>
  <c r="AO56" i="8"/>
  <c r="AO68" i="8"/>
  <c r="AR40" i="8"/>
  <c r="AR68" i="8"/>
  <c r="AD43" i="8"/>
  <c r="AP43" i="8"/>
  <c r="AP46" i="8" s="1"/>
  <c r="Q64" i="9"/>
  <c r="M54" i="9"/>
  <c r="AD24" i="8"/>
  <c r="AP24" i="8"/>
  <c r="AD54" i="8"/>
  <c r="AD56" i="8" s="1"/>
  <c r="AP54" i="8"/>
  <c r="L34" i="8"/>
  <c r="AE34" i="8" s="1"/>
  <c r="AD30" i="8"/>
  <c r="AP30" i="8"/>
  <c r="AU51" i="8"/>
  <c r="O51" i="9"/>
  <c r="P56" i="8"/>
  <c r="Q48" i="8"/>
  <c r="Q58" i="8" s="1"/>
  <c r="Q70" i="8" s="1"/>
  <c r="AD20" i="8"/>
  <c r="AP20" i="8"/>
  <c r="AD32" i="8"/>
  <c r="AP32" i="8"/>
  <c r="AC48" i="10"/>
  <c r="AC56" i="10" s="1"/>
  <c r="AC71" i="10" s="1"/>
  <c r="Q30" i="9"/>
  <c r="AU29" i="8"/>
  <c r="O29" i="9"/>
  <c r="P34" i="8"/>
  <c r="O23" i="9"/>
  <c r="AU23" i="8"/>
  <c r="P68" i="8"/>
  <c r="O62" i="9"/>
  <c r="AU64" i="8"/>
  <c r="R48" i="10"/>
  <c r="R56" i="10" s="1"/>
  <c r="R71" i="10" s="1"/>
  <c r="AC34" i="8"/>
  <c r="AR34" i="8"/>
  <c r="P48" i="9"/>
  <c r="P56" i="9" s="1"/>
  <c r="P71" i="9" s="1"/>
  <c r="AC48" i="9"/>
  <c r="AC56" i="9" s="1"/>
  <c r="AC71" i="9" s="1"/>
  <c r="L40" i="8"/>
  <c r="AI48" i="8"/>
  <c r="AI58" i="8" s="1"/>
  <c r="AI70" i="8" s="1"/>
  <c r="AG48" i="8"/>
  <c r="AG58" i="8" s="1"/>
  <c r="AG70" i="8" s="1"/>
  <c r="L54" i="9"/>
  <c r="M40" i="8"/>
  <c r="Q27" i="9"/>
  <c r="S48" i="9"/>
  <c r="S56" i="9" s="1"/>
  <c r="S71" i="9" s="1"/>
  <c r="O52" i="9"/>
  <c r="T48" i="8"/>
  <c r="T58" i="8" s="1"/>
  <c r="T70" i="8" s="1"/>
  <c r="Z34" i="8"/>
  <c r="AC40" i="8"/>
  <c r="AC68" i="8"/>
  <c r="AO34" i="8"/>
  <c r="AU25" i="8"/>
  <c r="AU31" i="8"/>
  <c r="AU65" i="8"/>
  <c r="AU54" i="8"/>
  <c r="Q26" i="9"/>
  <c r="AH48" i="8"/>
  <c r="AH58" i="8" s="1"/>
  <c r="AH70" i="8" s="1"/>
  <c r="T44" i="10"/>
  <c r="V44" i="10" s="1"/>
  <c r="AP51" i="8"/>
  <c r="AP66" i="8"/>
  <c r="AP28" i="8"/>
  <c r="AU66" i="8"/>
  <c r="AU27" i="8"/>
  <c r="AU22" i="8"/>
  <c r="AA48" i="9"/>
  <c r="AA56" i="9" s="1"/>
  <c r="AA71" i="9" s="1"/>
  <c r="AB48" i="10"/>
  <c r="AB56" i="10" s="1"/>
  <c r="AB71" i="10" s="1"/>
  <c r="Q37" i="9"/>
  <c r="V54" i="10"/>
  <c r="V60" i="10"/>
  <c r="T26" i="10"/>
  <c r="V26" i="10" s="1"/>
  <c r="V43" i="10"/>
  <c r="V20" i="10"/>
  <c r="V37" i="10"/>
  <c r="V40" i="10" s="1"/>
  <c r="T40" i="10"/>
  <c r="T54" i="10"/>
  <c r="L34" i="9"/>
  <c r="L40" i="9"/>
  <c r="M46" i="9"/>
  <c r="Q20" i="9"/>
  <c r="M34" i="8"/>
  <c r="L56" i="8"/>
  <c r="AE56" i="8" s="1"/>
  <c r="M46" i="8"/>
  <c r="AU24" i="8"/>
  <c r="AU43" i="8"/>
  <c r="AA53" i="8" l="1"/>
  <c r="AS53" i="8"/>
  <c r="AV53" i="8" s="1"/>
  <c r="N56" i="9"/>
  <c r="X65" i="8"/>
  <c r="M68" i="8"/>
  <c r="Q52" i="9"/>
  <c r="AA52" i="8" s="1"/>
  <c r="Q29" i="9"/>
  <c r="AA29" i="8" s="1"/>
  <c r="O40" i="9"/>
  <c r="O69" i="9"/>
  <c r="N58" i="8"/>
  <c r="Q23" i="9"/>
  <c r="AA23" i="8" s="1"/>
  <c r="Q44" i="9"/>
  <c r="Q46" i="9" s="1"/>
  <c r="V30" i="8"/>
  <c r="X30" i="8" s="1"/>
  <c r="AA54" i="8"/>
  <c r="T29" i="9"/>
  <c r="U29" i="9" s="1"/>
  <c r="AD46" i="8"/>
  <c r="Q38" i="9"/>
  <c r="AA38" i="8" s="1"/>
  <c r="AS32" i="8"/>
  <c r="AV32" i="8" s="1"/>
  <c r="AS28" i="8"/>
  <c r="AV28" i="8" s="1"/>
  <c r="AA63" i="8"/>
  <c r="AS62" i="8"/>
  <c r="AV62" i="8" s="1"/>
  <c r="AA62" i="8"/>
  <c r="O46" i="9"/>
  <c r="R46" i="8"/>
  <c r="R40" i="8"/>
  <c r="X43" i="8"/>
  <c r="X46" i="8" s="1"/>
  <c r="AR48" i="8"/>
  <c r="AR58" i="8" s="1"/>
  <c r="AR70" i="8" s="1"/>
  <c r="Z48" i="8"/>
  <c r="Z58" i="8" s="1"/>
  <c r="Z70" i="8" s="1"/>
  <c r="L48" i="8"/>
  <c r="AE48" i="8" s="1"/>
  <c r="AP56" i="8"/>
  <c r="R56" i="8"/>
  <c r="AS25" i="8"/>
  <c r="AV25" i="8" s="1"/>
  <c r="X56" i="8"/>
  <c r="P48" i="8"/>
  <c r="P58" i="8" s="1"/>
  <c r="P70" i="8" s="1"/>
  <c r="AS22" i="8"/>
  <c r="AA43" i="8"/>
  <c r="AS43" i="8"/>
  <c r="AV43" i="8" s="1"/>
  <c r="AC48" i="8"/>
  <c r="AC58" i="8" s="1"/>
  <c r="AC70" i="8" s="1"/>
  <c r="U60" i="9"/>
  <c r="S34" i="10"/>
  <c r="AO48" i="8"/>
  <c r="AO58" i="8" s="1"/>
  <c r="AO70" i="8" s="1"/>
  <c r="X40" i="8"/>
  <c r="T28" i="10"/>
  <c r="V28" i="10" s="1"/>
  <c r="V34" i="10" s="1"/>
  <c r="AS54" i="8"/>
  <c r="AV54" i="8" s="1"/>
  <c r="M48" i="9"/>
  <c r="M56" i="9" s="1"/>
  <c r="AA24" i="8"/>
  <c r="AS24" i="8"/>
  <c r="AV24" i="8" s="1"/>
  <c r="AS31" i="8"/>
  <c r="AV31" i="8" s="1"/>
  <c r="AA31" i="8"/>
  <c r="AS63" i="8"/>
  <c r="AV63" i="8" s="1"/>
  <c r="S46" i="10"/>
  <c r="M48" i="8"/>
  <c r="AD37" i="8"/>
  <c r="AD40" i="8" s="1"/>
  <c r="AP37" i="8"/>
  <c r="AA27" i="8"/>
  <c r="AS27" i="8"/>
  <c r="AV27" i="8" s="1"/>
  <c r="Q62" i="9"/>
  <c r="O54" i="9"/>
  <c r="Q51" i="9"/>
  <c r="AA66" i="8"/>
  <c r="AS66" i="8"/>
  <c r="AV66" i="8" s="1"/>
  <c r="L48" i="9"/>
  <c r="L56" i="9" s="1"/>
  <c r="V46" i="10"/>
  <c r="AA67" i="8"/>
  <c r="AS67" i="8"/>
  <c r="AV67" i="8" s="1"/>
  <c r="AA30" i="8"/>
  <c r="AS30" i="8"/>
  <c r="AV30" i="8" s="1"/>
  <c r="AD22" i="8"/>
  <c r="AD34" i="8" s="1"/>
  <c r="AP22" i="8"/>
  <c r="AP34" i="8" s="1"/>
  <c r="AA26" i="8"/>
  <c r="AS26" i="8"/>
  <c r="AV26" i="8" s="1"/>
  <c r="O34" i="9"/>
  <c r="AA37" i="8"/>
  <c r="AS37" i="8"/>
  <c r="AA20" i="8"/>
  <c r="AS20" i="8"/>
  <c r="R34" i="8"/>
  <c r="T46" i="10"/>
  <c r="X64" i="8"/>
  <c r="R48" i="8" l="1"/>
  <c r="R58" i="8" s="1"/>
  <c r="N71" i="9"/>
  <c r="X68" i="8"/>
  <c r="R68" i="8"/>
  <c r="AS52" i="8"/>
  <c r="AV52" i="8" s="1"/>
  <c r="Q34" i="9"/>
  <c r="AS44" i="8"/>
  <c r="AV44" i="8" s="1"/>
  <c r="AA44" i="8"/>
  <c r="AA46" i="8" s="1"/>
  <c r="AS29" i="8"/>
  <c r="AV29" i="8" s="1"/>
  <c r="M58" i="8"/>
  <c r="L58" i="8"/>
  <c r="AS23" i="8"/>
  <c r="AV23" i="8" s="1"/>
  <c r="N70" i="8"/>
  <c r="AS38" i="8"/>
  <c r="AV38" i="8" s="1"/>
  <c r="Q40" i="9"/>
  <c r="O48" i="9"/>
  <c r="T34" i="10"/>
  <c r="T48" i="10" s="1"/>
  <c r="T56" i="10" s="1"/>
  <c r="S48" i="10"/>
  <c r="S56" i="10" s="1"/>
  <c r="AV22" i="8"/>
  <c r="AA40" i="8"/>
  <c r="V48" i="10"/>
  <c r="V56" i="10" s="1"/>
  <c r="AA34" i="8"/>
  <c r="AP40" i="8"/>
  <c r="AP48" i="8" s="1"/>
  <c r="AP58" i="8" s="1"/>
  <c r="AV37" i="8"/>
  <c r="Q54" i="9"/>
  <c r="AA51" i="8"/>
  <c r="AA56" i="8" s="1"/>
  <c r="AS51" i="8"/>
  <c r="AD48" i="8"/>
  <c r="AD58" i="8" s="1"/>
  <c r="AA64" i="8"/>
  <c r="AS64" i="8"/>
  <c r="AV20" i="8"/>
  <c r="L70" i="8" l="1"/>
  <c r="AE70" i="8" s="1"/>
  <c r="AE58" i="8"/>
  <c r="R70" i="8"/>
  <c r="Q48" i="9"/>
  <c r="Q56" i="9" s="1"/>
  <c r="AS34" i="8"/>
  <c r="AS46" i="8"/>
  <c r="O56" i="9"/>
  <c r="M70" i="8"/>
  <c r="M69" i="9"/>
  <c r="M71" i="9" s="1"/>
  <c r="AS40" i="8"/>
  <c r="AA48" i="8"/>
  <c r="AA58" i="8" s="1"/>
  <c r="AD65" i="8"/>
  <c r="AD68" i="8" s="1"/>
  <c r="AD70" i="8" s="1"/>
  <c r="AP65" i="8"/>
  <c r="AV64" i="8"/>
  <c r="AS56" i="8"/>
  <c r="AV51" i="8"/>
  <c r="AS48" i="8" l="1"/>
  <c r="AS58" i="8" s="1"/>
  <c r="O71" i="9"/>
  <c r="Q63" i="9"/>
  <c r="Q69" i="9" s="1"/>
  <c r="Q71" i="9" s="1"/>
  <c r="AP68" i="8"/>
  <c r="AP70" i="8" s="1"/>
  <c r="AS65" i="8" l="1"/>
  <c r="AS68" i="8" s="1"/>
  <c r="AS70" i="8" s="1"/>
  <c r="AA65" i="8"/>
  <c r="AA68" i="8" s="1"/>
  <c r="AA70" i="8" s="1"/>
  <c r="AV65" i="8" l="1"/>
  <c r="T52" i="9" l="1"/>
  <c r="U52" i="9" s="1"/>
  <c r="V52" i="8"/>
  <c r="U56" i="8"/>
  <c r="T51" i="9"/>
  <c r="V51" i="8"/>
  <c r="U51" i="9" l="1"/>
  <c r="T24" i="9" l="1"/>
  <c r="U24" i="9" s="1"/>
  <c r="V24" i="8"/>
  <c r="X24" i="8" s="1"/>
  <c r="T23" i="9"/>
  <c r="U23" i="9" s="1"/>
  <c r="V23" i="8"/>
  <c r="X23" i="8" s="1"/>
  <c r="T27" i="9" l="1"/>
  <c r="U27" i="9" s="1"/>
  <c r="V27" i="8"/>
  <c r="X27" i="8" s="1"/>
  <c r="V25" i="8" l="1"/>
  <c r="X25" i="8" s="1"/>
  <c r="T25" i="9"/>
  <c r="U25" i="9" s="1"/>
  <c r="V62" i="8"/>
  <c r="U68" i="8" l="1"/>
  <c r="V37" i="8"/>
  <c r="V40" i="8" s="1"/>
  <c r="T37" i="9"/>
  <c r="U40" i="8"/>
  <c r="V28" i="8"/>
  <c r="X28" i="8" s="1"/>
  <c r="T28" i="9"/>
  <c r="U28" i="9" s="1"/>
  <c r="U46" i="8"/>
  <c r="T44" i="9"/>
  <c r="V44" i="8"/>
  <c r="V46" i="8" s="1"/>
  <c r="V65" i="8"/>
  <c r="T61" i="9"/>
  <c r="V63" i="8"/>
  <c r="T67" i="9"/>
  <c r="V54" i="8"/>
  <c r="V56" i="8" s="1"/>
  <c r="V20" i="8"/>
  <c r="T20" i="9"/>
  <c r="U34" i="8"/>
  <c r="V32" i="8"/>
  <c r="X32" i="8" s="1"/>
  <c r="T32" i="9"/>
  <c r="U32" i="9" s="1"/>
  <c r="T22" i="9"/>
  <c r="U22" i="9" s="1"/>
  <c r="V22" i="8"/>
  <c r="X22" i="8" s="1"/>
  <c r="T26" i="9"/>
  <c r="U26" i="9" s="1"/>
  <c r="V26" i="8"/>
  <c r="X26" i="8" s="1"/>
  <c r="T62" i="9"/>
  <c r="U62" i="9" s="1"/>
  <c r="V64" i="8"/>
  <c r="U67" i="9" l="1"/>
  <c r="U54" i="9" s="1"/>
  <c r="T54" i="9"/>
  <c r="V68" i="8"/>
  <c r="U20" i="9"/>
  <c r="U34" i="9" s="1"/>
  <c r="T34" i="9"/>
  <c r="X20" i="8"/>
  <c r="X34" i="8" s="1"/>
  <c r="X48" i="8" s="1"/>
  <c r="X58" i="8" s="1"/>
  <c r="X70" i="8" s="1"/>
  <c r="V34" i="8"/>
  <c r="V48" i="8" s="1"/>
  <c r="V58" i="8" s="1"/>
  <c r="U61" i="9"/>
  <c r="U44" i="9"/>
  <c r="U46" i="9" s="1"/>
  <c r="T46" i="9"/>
  <c r="U48" i="8"/>
  <c r="U58" i="8" s="1"/>
  <c r="U70" i="8" s="1"/>
  <c r="U37" i="9"/>
  <c r="U40" i="9" s="1"/>
  <c r="T40" i="9"/>
  <c r="V70" i="8" l="1"/>
  <c r="U48" i="9"/>
  <c r="U56" i="9" s="1"/>
  <c r="T48" i="9"/>
  <c r="T56" i="9" s="1"/>
  <c r="L63" i="9"/>
  <c r="L69" i="9" s="1"/>
  <c r="L71" i="9" s="1"/>
  <c r="S63" i="10"/>
  <c r="S69" i="10" s="1"/>
  <c r="S71" i="10" s="1"/>
  <c r="T63" i="9" l="1"/>
  <c r="T69" i="9" s="1"/>
  <c r="T71" i="9" s="1"/>
  <c r="U72" i="8" s="1"/>
  <c r="T63" i="10"/>
  <c r="U63" i="9" l="1"/>
  <c r="U69" i="9" s="1"/>
  <c r="U71" i="9" s="1"/>
  <c r="V63" i="10"/>
  <c r="V69" i="10" s="1"/>
  <c r="V71" i="10" s="1"/>
  <c r="T69" i="10"/>
  <c r="T71" i="10" s="1"/>
  <c r="V72"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tc={7974B6DE-0889-4E93-99AF-84B400AB2D5F}</author>
    <author>tc={0E07F478-6DD7-4BDC-90D6-39BE9A9003A3}</author>
    <author>tc={37F25635-B632-4D13-91B7-4B803F727841}</author>
    <author>tc={3971C546-7CD5-4FFC-8B4A-E6F15D1229A7}</author>
    <author>tc={7A06D8B7-595A-41CC-AA8E-D406D705403D}</author>
  </authors>
  <commentList>
    <comment ref="J51" authorId="0" shapeId="0" xr:uid="{7974B6DE-0889-4E93-99AF-84B400AB2D5F}">
      <text>
        <t>[Threaded comment]
Your version of Excel allows you to read this threaded comment; however, any edits to it will get removed if the file is opened in a newer version of Excel. Learn more: https://go.microsoft.com/fwlink/?linkid=870924
Comment:
     Accounts 14119,14120,14121,14122</t>
      </text>
    </comment>
    <comment ref="J52" authorId="1" shapeId="0" xr:uid="{0E07F478-6DD7-4BDC-90D6-39BE9A9003A3}">
      <text>
        <t>[Threaded comment]
Your version of Excel allows you to read this threaded comment; however, any edits to it will get removed if the file is opened in a newer version of Excel. Learn more: https://go.microsoft.com/fwlink/?linkid=870924
Comment:
    Accounts 14106, 12155</t>
      </text>
    </comment>
    <comment ref="J53" authorId="2" shapeId="0" xr:uid="{37F25635-B632-4D13-91B7-4B803F727841}">
      <text>
        <t>[Threaded comment]
Your version of Excel allows you to read this threaded comment; however, any edits to it will get removed if the file is opened in a newer version of Excel. Learn more: https://go.microsoft.com/fwlink/?linkid=870924
Comment:
    Accounts 14114 Split by LTP and Other</t>
      </text>
    </comment>
    <comment ref="N53" authorId="3" shapeId="0" xr:uid="{3971C546-7CD5-4FFC-8B4A-E6F15D1229A7}">
      <text>
        <t>[Threaded comment]
Your version of Excel allows you to read this threaded comment; however, any edits to it will get removed if the file is opened in a newer version of Excel. Learn more: https://go.microsoft.com/fwlink/?linkid=870924
Comment:
    Manual entered as Zero: looking to spilt the account code used in 26/27. unused 25/26 ref YM</t>
      </text>
    </comment>
    <comment ref="J54" authorId="4" shapeId="0" xr:uid="{7A06D8B7-595A-41CC-AA8E-D406D705403D}">
      <text>
        <t>[Threaded comment]
Your version of Excel allows you to read this threaded comment; however, any edits to it will get removed if the file is opened in a newer version of Excel. Learn more: https://go.microsoft.com/fwlink/?linkid=870924
Comment:
     Account 14114</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tc={E298E85F-28C0-4AA9-B43A-F23522DB47CA}</author>
    <author>tc={B5CF84DB-8ACC-4F2E-A21C-F28D388A19F5}</author>
    <author>tc={A362E425-9F8B-454C-9B22-E411E293BE91}</author>
    <author>tc={DE3F47A3-EC15-4059-90D4-5209B9999D12}</author>
  </authors>
  <commentList>
    <comment ref="AF20" authorId="0" shapeId="0" xr:uid="{E298E85F-28C0-4AA9-B43A-F23522DB47CA}">
      <text>
        <t>[Threaded comment]
Your version of Excel allows you to read this threaded comment; however, any edits to it will get removed if the file is opened in a newer version of Excel. Learn more: https://go.microsoft.com/fwlink/?linkid=870924
Comment:
    Adjusted for Seconded Officers</t>
      </text>
    </comment>
    <comment ref="AF21" authorId="1" shapeId="0" xr:uid="{B5CF84DB-8ACC-4F2E-A21C-F28D388A19F5}">
      <text>
        <t>[Threaded comment]
Your version of Excel allows you to read this threaded comment; however, any edits to it will get removed if the file is opened in a newer version of Excel. Learn more: https://go.microsoft.com/fwlink/?linkid=870924
Comment:
    Adjusted for Seconded Officers</t>
      </text>
    </comment>
    <comment ref="AF22" authorId="2" shapeId="0" xr:uid="{A362E425-9F8B-454C-9B22-E411E293BE91}">
      <text>
        <t xml:space="preserve">[Threaded comment]
Your version of Excel allows you to read this threaded comment; however, any edits to it will get removed if the file is opened in a newer version of Excel. Learn more: https://go.microsoft.com/fwlink/?linkid=870924
Comment:
    Adjusted for seconded officers
</t>
      </text>
    </comment>
    <comment ref="L28" authorId="3" shapeId="0" xr:uid="{DE3F47A3-EC15-4059-90D4-5209B9999D12}">
      <text>
        <t>[Threaded comment]
Your version of Excel allows you to read this threaded comment; however, any edits to it will get removed if the file is opened in a newer version of Excel. Learn more: https://go.microsoft.com/fwlink/?linkid=870924
Comment:
    HPB budget correction
Reply:
    -2000000+1 manual adj
Reply:
    -2000000</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tc={8128E7DC-0A87-495A-AC82-BB08D31F3B82}</author>
    <author>tc={C70460A1-5BC3-4F68-BEE7-B007ADB4FE9D}</author>
    <author>tc={754EEAC2-8DDD-46A5-9808-778AD1279651}</author>
  </authors>
  <commentList>
    <comment ref="AF20" authorId="0" shapeId="0" xr:uid="{8128E7DC-0A87-495A-AC82-BB08D31F3B82}">
      <text>
        <t>[Threaded comment]
Your version of Excel allows you to read this threaded comment; however, any edits to it will get removed if the file is opened in a newer version of Excel. Learn more: https://go.microsoft.com/fwlink/?linkid=870924
Comment:
    Adjusted for Seconded Officers</t>
      </text>
    </comment>
    <comment ref="AF21" authorId="1" shapeId="0" xr:uid="{C70460A1-5BC3-4F68-BEE7-B007ADB4FE9D}">
      <text>
        <t>[Threaded comment]
Your version of Excel allows you to read this threaded comment; however, any edits to it will get removed if the file is opened in a newer version of Excel. Learn more: https://go.microsoft.com/fwlink/?linkid=870924
Comment:
    Adjusted for Seconded Officers</t>
      </text>
    </comment>
    <comment ref="AF22" authorId="2" shapeId="0" xr:uid="{754EEAC2-8DDD-46A5-9808-778AD1279651}">
      <text>
        <t xml:space="preserve">[Threaded comment]
Your version of Excel allows you to read this threaded comment; however, any edits to it will get removed if the file is opened in a newer version of Excel. Learn more: https://go.microsoft.com/fwlink/?linkid=870924
Comment:
    Adjusted for seconded officers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Morris Zoe</author>
    <author>tc={1645EF6B-43E7-4A98-988A-A77845AA7471}</author>
    <author>tc={8CB388EF-9B07-41CA-AF3C-E5DDACF3AC0E}</author>
    <author>tc={7FC23879-12D2-4450-98BB-3D058C199AB8}</author>
    <author>tc={1F6AB472-133A-4677-BD3E-4FA29EDF19EB}</author>
    <author>tc={85195A42-A3DD-48E5-8EBB-968F88CD96D0}</author>
    <author>tc={43F45BFD-0715-4D98-B722-5A7BC969899A}</author>
    <author>tc={FC69D10B-FF55-46C7-B9D5-9E08A4D8105C}</author>
    <author>tc={3AAC20BE-B7E2-4DAA-B68F-27986F323C22}</author>
    <author>tc={87A799F5-81F9-4656-8FAC-15430ADDC528}</author>
    <author>tc={6F6222A6-0547-4228-8D21-66F6874E8720}</author>
    <author>tc={5563609E-021A-4B39-BDFF-FA197DD46E80}</author>
    <author>tc={5C96CF07-4B79-4F0D-A4B4-0EC72151BA3B}</author>
  </authors>
  <commentList>
    <comment ref="D5" authorId="0" shapeId="0" xr:uid="{268B81B2-7B98-422C-B4A4-B9FC49A90EC6}">
      <text>
        <r>
          <rPr>
            <b/>
            <sz val="9"/>
            <color indexed="81"/>
            <rFont val="Tahoma"/>
            <family val="2"/>
          </rPr>
          <t>Morris Zoe:</t>
        </r>
        <r>
          <rPr>
            <sz val="9"/>
            <color indexed="81"/>
            <rFont val="Tahoma"/>
            <family val="2"/>
          </rPr>
          <t xml:space="preserve">
planned budget plus authorised changes</t>
        </r>
      </text>
    </comment>
    <comment ref="H24" authorId="1" shapeId="0" xr:uid="{1645EF6B-43E7-4A98-988A-A77845AA7471}">
      <text>
        <t>[Threaded comment]
Your version of Excel allows you to read this threaded comment; however, any edits to it will get removed if the file is opened in a newer version of Excel. Learn more: https://go.microsoft.com/fwlink/?linkid=870924
Comment:
    From SWP 09/12/25</t>
      </text>
    </comment>
    <comment ref="D33" authorId="2" shapeId="0" xr:uid="{8CB388EF-9B07-41CA-AF3C-E5DDACF3AC0E}">
      <text>
        <t xml:space="preserve">[Threaded comment]
Your version of Excel allows you to read this threaded comment; however, any edits to it will get removed if the file is opened in a newer version of Excel. Learn more: https://go.microsoft.com/fwlink/?linkid=870924
Comment:
    £50k contingency for Turnpike road </t>
      </text>
    </comment>
    <comment ref="H35" authorId="3" shapeId="0" xr:uid="{7FC23879-12D2-4450-98BB-3D058C199AB8}">
      <text>
        <t xml:space="preserve">[Threaded comment]
Your version of Excel allows you to read this threaded comment; however, any edits to it will get removed if the file is opened in a newer version of Excel. Learn more: https://go.microsoft.com/fwlink/?linkid=870924
Comment:
    Where is the invoice 
</t>
      </text>
    </comment>
    <comment ref="D36" authorId="4" shapeId="0" xr:uid="{1F6AB472-133A-4677-BD3E-4FA29EDF19EB}">
      <text>
        <t>[Threaded comment]
Your version of Excel allows you to read this threaded comment; however, any edits to it will get removed if the file is opened in a newer version of Excel. Learn more: https://go.microsoft.com/fwlink/?linkid=870924
Comment:
    See email from JJ</t>
      </text>
    </comment>
    <comment ref="E60" authorId="5" shapeId="0" xr:uid="{85195A42-A3DD-48E5-8EBB-968F88CD96D0}">
      <text>
        <t>[Threaded comment]
Your version of Excel allows you to read this threaded comment; however, any edits to it will get removed if the file is opened in a newer version of Excel. Learn more: https://go.microsoft.com/fwlink/?linkid=870924
Comment:
    Need to reserve £40,669.07
Reply:
    Expenditure only</t>
      </text>
    </comment>
    <comment ref="H62" authorId="6" shapeId="0" xr:uid="{43F45BFD-0715-4D98-B722-5A7BC969899A}">
      <text>
        <t>[Threaded comment]
Your version of Excel allows you to read this threaded comment; however, any edits to it will get removed if the file is opened in a newer version of Excel. Learn more: https://go.microsoft.com/fwlink/?linkid=870924
Comment:
    Excludes grant</t>
      </text>
    </comment>
    <comment ref="H64" authorId="7" shapeId="0" xr:uid="{FC69D10B-FF55-46C7-B9D5-9E08A4D8105C}">
      <text>
        <t>[Threaded comment]
Your version of Excel allows you to read this threaded comment; however, any edits to it will get removed if the file is opened in a newer version of Excel. Learn more: https://go.microsoft.com/fwlink/?linkid=870924
Comment:
    Provided by Krista 9/12/25</t>
      </text>
    </comment>
    <comment ref="F81" authorId="8" shapeId="0" xr:uid="{3AAC20BE-B7E2-4DAA-B68F-27986F323C22}">
      <text>
        <t>[Threaded comment]
Your version of Excel allows you to read this threaded comment; however, any edits to it will get removed if the file is opened in a newer version of Excel. Learn more: https://go.microsoft.com/fwlink/?linkid=870924
Comment:
    TSU</t>
      </text>
    </comment>
    <comment ref="F96" authorId="9" shapeId="0" xr:uid="{87A799F5-81F9-4656-8FAC-15430ADDC528}">
      <text>
        <t>[Threaded comment]
Your version of Excel allows you to read this threaded comment; however, any edits to it will get removed if the file is opened in a newer version of Excel. Learn more: https://go.microsoft.com/fwlink/?linkid=870924
Comment:
    Kit cost/tyres, ICT convergence costs, safety camera cars</t>
      </text>
    </comment>
    <comment ref="B100" authorId="10" shapeId="0" xr:uid="{6F6222A6-0547-4228-8D21-66F6874E8720}">
      <text>
        <t>[Threaded comment]
Your version of Excel allows you to read this threaded comment; however, any edits to it will get removed if the file is opened in a newer version of Excel. Learn more: https://go.microsoft.com/fwlink/?linkid=870924
Comment:
    Rev funding for unplanned capital expenditure</t>
      </text>
    </comment>
    <comment ref="D102" authorId="11" shapeId="0" xr:uid="{5563609E-021A-4B39-BDFF-FA197DD46E80}">
      <text>
        <t>[Threaded comment]
Your version of Excel allows you to read this threaded comment; however, any edits to it will get removed if the file is opened in a newer version of Excel. Learn more: https://go.microsoft.com/fwlink/?linkid=870924
Comment:
    PEP
Reply:
    LEDS
Reply:
    PEP netted off from SWP invoice therefore not included</t>
      </text>
    </comment>
    <comment ref="E102" authorId="12" shapeId="0" xr:uid="{5C96CF07-4B79-4F0D-A4B4-0EC72151BA3B}">
      <text>
        <t>[Threaded comment]
Your version of Excel allows you to read this threaded comment; however, any edits to it will get removed if the file is opened in a newer version of Excel. Learn more: https://go.microsoft.com/fwlink/?linkid=870924
Comment:
    LEDS</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Boey Har Ping</author>
  </authors>
  <commentList>
    <comment ref="G14" authorId="0" shapeId="0" xr:uid="{5587F950-769C-41E3-BEFA-16E98F1AA200}">
      <text>
        <r>
          <rPr>
            <b/>
            <sz val="9"/>
            <color indexed="81"/>
            <rFont val="Tahoma"/>
            <family val="2"/>
          </rPr>
          <t>Boey Har Ping:</t>
        </r>
        <r>
          <rPr>
            <sz val="9"/>
            <color indexed="81"/>
            <rFont val="Tahoma"/>
            <family val="2"/>
          </rPr>
          <t xml:space="preserve">
LRF Reserve Transfer</t>
        </r>
      </text>
    </comment>
  </commentList>
</comments>
</file>

<file path=xl/sharedStrings.xml><?xml version="1.0" encoding="utf-8"?>
<sst xmlns="http://schemas.openxmlformats.org/spreadsheetml/2006/main" count="1765" uniqueCount="887">
  <si>
    <t>* This sheet is manipulated by the 'Options...' dialog and should not be changed by hand</t>
  </si>
  <si>
    <t>*</t>
  </si>
  <si>
    <t>Global Parameters (setdefault will be used unless parameter of same name is passed in from Unit4 Business World)</t>
  </si>
  <si>
    <t>Parameter</t>
  </si>
  <si>
    <t>Value</t>
  </si>
  <si>
    <t>SETDEFAULT</t>
  </si>
  <si>
    <t>client</t>
  </si>
  <si>
    <t>GW</t>
  </si>
  <si>
    <t>language</t>
  </si>
  <si>
    <t>EN</t>
  </si>
  <si>
    <t>curper</t>
  </si>
  <si>
    <t>SET</t>
  </si>
  <si>
    <t>output_dir</t>
  </si>
  <si>
    <t>setperiod</t>
  </si>
  <si>
    <t>cummper</t>
  </si>
  <si>
    <t>firstper</t>
  </si>
  <si>
    <t>lastper</t>
  </si>
  <si>
    <t>setnum allows use of arithmetic expressions on parameters</t>
  </si>
  <si>
    <t>SETNUM</t>
  </si>
  <si>
    <t>year</t>
  </si>
  <si>
    <t>&lt;curper&gt; \ 100</t>
  </si>
  <si>
    <t>pyear</t>
  </si>
  <si>
    <t>&lt;year&gt; - 1</t>
  </si>
  <si>
    <t>period0</t>
  </si>
  <si>
    <t>&lt;year&gt; * 100</t>
  </si>
  <si>
    <t>setperiod allows use of arithmetic expressions on period parameters</t>
  </si>
  <si>
    <t>e.g. set previous 12 periods for a rolling 12 month crosstab by period</t>
  </si>
  <si>
    <t>SETPERIOD</t>
  </si>
  <si>
    <t>period1</t>
  </si>
  <si>
    <t>&lt;period0&gt; + 1</t>
  </si>
  <si>
    <t>period2</t>
  </si>
  <si>
    <t>&lt;period0&gt; + 2</t>
  </si>
  <si>
    <t>period3</t>
  </si>
  <si>
    <t>&lt;period0&gt; + 3</t>
  </si>
  <si>
    <t>period4</t>
  </si>
  <si>
    <t>&lt;period0&gt; + 4</t>
  </si>
  <si>
    <t>period5</t>
  </si>
  <si>
    <t>&lt;period0&gt; + 5</t>
  </si>
  <si>
    <t>period6</t>
  </si>
  <si>
    <t>&lt;period0&gt; + 6</t>
  </si>
  <si>
    <t>period7</t>
  </si>
  <si>
    <t>&lt;period0&gt; + 7</t>
  </si>
  <si>
    <t>period8</t>
  </si>
  <si>
    <t>&lt;period0&gt; + 8</t>
  </si>
  <si>
    <t>period9</t>
  </si>
  <si>
    <t>&lt;period0&gt; + 9</t>
  </si>
  <si>
    <t>period10</t>
  </si>
  <si>
    <t>&lt;period0&gt; + 10</t>
  </si>
  <si>
    <t>period11</t>
  </si>
  <si>
    <t>&lt;period0&gt; + 11</t>
  </si>
  <si>
    <t>period12</t>
  </si>
  <si>
    <t>&lt;period0&gt; + 12</t>
  </si>
  <si>
    <t>period13</t>
  </si>
  <si>
    <t>&lt;period0&gt; + 13</t>
  </si>
  <si>
    <t>QUERY BALANCE A1CHFOFF  GW</t>
  </si>
  <si>
    <t>TREE  cipfa subjective</t>
  </si>
  <si>
    <t>RELATION  accgrp, account</t>
  </si>
  <si>
    <t>WHERE period &lt;cummper&gt;-&lt;lastper&gt;</t>
  </si>
  <si>
    <t>WHERE accgrp IE</t>
  </si>
  <si>
    <t>NOZEROS</t>
  </si>
  <si>
    <t>=actuals</t>
  </si>
  <si>
    <t>Appendix 1a - Gwent Group Income &amp; Expenditure Report as at  31st March 2026</t>
  </si>
  <si>
    <t>For column BUDGET YTD</t>
  </si>
  <si>
    <t>For column ANNUAL BUDGET</t>
  </si>
  <si>
    <t>% Full yr budget</t>
  </si>
  <si>
    <t>columns</t>
  </si>
  <si>
    <t>code account</t>
  </si>
  <si>
    <t>code costc</t>
  </si>
  <si>
    <t>code emptype</t>
  </si>
  <si>
    <t>code cipfa2</t>
  </si>
  <si>
    <t>code cipfa3</t>
  </si>
  <si>
    <t>Amount</t>
  </si>
  <si>
    <t>hard_amount</t>
  </si>
  <si>
    <t>pla_amount</t>
  </si>
  <si>
    <t>plb_amount</t>
  </si>
  <si>
    <t>plc_amount</t>
  </si>
  <si>
    <t>crosstab period</t>
  </si>
  <si>
    <t>&lt;firstper&gt;-&lt;curper&gt;</t>
  </si>
  <si>
    <t>&lt;firstper&gt;-&lt;lastper&gt;</t>
  </si>
  <si>
    <t>INSERTED PARAMETER</t>
  </si>
  <si>
    <t>Gwent Police Group Revenue Budget as at period &lt;curper&gt;</t>
  </si>
  <si>
    <t>PARAMETER</t>
  </si>
  <si>
    <t>Gwent Police Group Revenue Budget as at period 202513</t>
  </si>
  <si>
    <t>Annual Budget</t>
  </si>
  <si>
    <t>Budget YTD</t>
  </si>
  <si>
    <t>Actual 
YTD</t>
  </si>
  <si>
    <t>Accruals</t>
  </si>
  <si>
    <t>Future Commitments</t>
  </si>
  <si>
    <t>Variance 
YTD</t>
  </si>
  <si>
    <t>PO Commitments</t>
  </si>
  <si>
    <t>Full Year Forecast</t>
  </si>
  <si>
    <t>Variance</t>
  </si>
  <si>
    <t>Previous Month Variance</t>
  </si>
  <si>
    <t>Swing</t>
  </si>
  <si>
    <t>CC Actuals YTD</t>
  </si>
  <si>
    <t>CC Actual Variance</t>
  </si>
  <si>
    <t>PCC Actuals YTD</t>
  </si>
  <si>
    <t>PCC Actual Variance</t>
  </si>
  <si>
    <t xml:space="preserve">Comments </t>
  </si>
  <si>
    <t>EXPENDITURE</t>
  </si>
  <si>
    <t>summary</t>
  </si>
  <si>
    <t>10100;10103;10106;10116;10118;10125;10136;10139;10181;10184;10187;10190;10193;10196;10199;10202;10255;10258;10268;10269;10273;10314;10429;10178;10151;10160;10157;10154;10163;10127;10172;10109;10142;10169;10148;10124;10121;10145;10167;10304;10305;10419;10166;10117;10311</t>
  </si>
  <si>
    <t>NOT 3D100;3D101;3A250;3A350;3R103;3A450</t>
  </si>
  <si>
    <t>1*</t>
  </si>
  <si>
    <t>Police Officer Pay &amp; Allowances</t>
  </si>
  <si>
    <t>NOT 1*</t>
  </si>
  <si>
    <t>Police Officer Pay &amp; Allowances (McCLoud Compensation)</t>
  </si>
  <si>
    <t>10100;10103;10106;10116;10118;10125;10136;10139;10181;10184;10187;10190;10193;10196;10199;10202;10255;10258;10268;10273;10429;10178;10151;10160;10157;10154;10163;10127;10172;10109;10142;10169;10148;10124;10121;10145;10167;10304;10305;10419;10166;10314;10315;10117</t>
  </si>
  <si>
    <t>Police Staff &amp; CSO Pay &amp; Allowances</t>
  </si>
  <si>
    <t>10226;10227;10133;10228;10230</t>
  </si>
  <si>
    <t>Police Officer Overtime &amp; Enhancements</t>
  </si>
  <si>
    <t>10226;10227;10133;10228;10230;10130</t>
  </si>
  <si>
    <t>Police Staff &amp; CSO Overtime &amp; Enhancements</t>
  </si>
  <si>
    <t>10112;10261;10267;10270;10332;10335;10363;10368;10369;10394;10444;10447;10448;13100;13102;13103;10366;10367;10262;10264;10282;10283;10279;11580;10367;</t>
  </si>
  <si>
    <t>Other Employees Related Costs</t>
  </si>
  <si>
    <t>11100-11236;11428;11467;111497</t>
  </si>
  <si>
    <t>Premises Costs</t>
  </si>
  <si>
    <t>10307;10310;10313;10432;11246-11256;11260;11292;11302-11350;11735;11733;11738;11741;13222-13224;11261</t>
  </si>
  <si>
    <t>Transport Costs</t>
  </si>
  <si>
    <t>10360;10450;11258;11264;11267;11360-11381;11409-11425;11438-11466;11468-11498;11501;11502;11504; 11510-11578;11605-11699;11709-11725;11742-11777;11800-11818;11699;</t>
  </si>
  <si>
    <t>Supplies &amp; Services</t>
  </si>
  <si>
    <t>3D100;3A450</t>
  </si>
  <si>
    <t>Major Incident Schemes</t>
  </si>
  <si>
    <t>3D101;3A250;3A350</t>
  </si>
  <si>
    <t>Proactive Operational Initiatives</t>
  </si>
  <si>
    <t>Contribution to Police Computer Co.</t>
  </si>
  <si>
    <t>12110;12113;12116;11507;11508;11509;12100;12101</t>
  </si>
  <si>
    <t>Capital Charge</t>
  </si>
  <si>
    <t>OTHER APPROVED REVENUE REQUIREMENTS</t>
  </si>
  <si>
    <t>3R102</t>
  </si>
  <si>
    <t>Development Funds</t>
  </si>
  <si>
    <t>3R103</t>
  </si>
  <si>
    <t>Identified Recurring Savings</t>
  </si>
  <si>
    <t>INCOME</t>
  </si>
  <si>
    <t>Investment Income</t>
  </si>
  <si>
    <t>15152;15161;15186;15202;15205;15215;15224;15276;15170;15180;15192;15218;15153;15221;15304;15305;15155;15227;15158;15100;15133;15234;15247;15253;15266;15285;15297;15310;15136;15282;15288;15291;15294;15167;15313;15123;15250;15228;15277;15154;15137;15314</t>
  </si>
  <si>
    <t>Other Income</t>
  </si>
  <si>
    <t>NET EXPENDITURE BEFORE TRANSFERS</t>
  </si>
  <si>
    <t>TRANSFERS</t>
  </si>
  <si>
    <t>14119-14122</t>
  </si>
  <si>
    <t>Transfers to Reserves</t>
  </si>
  <si>
    <t>14106;12155</t>
  </si>
  <si>
    <t>Revenue Contribution To Capital/Projects Scheme</t>
  </si>
  <si>
    <t>TOTAL RESERVE TRANSFERS</t>
  </si>
  <si>
    <t>NET EXPENDITURE INCLUDING TRANSFERS</t>
  </si>
  <si>
    <t>FUNDED BY:</t>
  </si>
  <si>
    <t>Revenue Support Grant</t>
  </si>
  <si>
    <t>Double in P1, 2008K for remaining 11 months</t>
  </si>
  <si>
    <t>National Non-Domestic rates</t>
  </si>
  <si>
    <t>Double in P1, 16,244 for remaining 11 months</t>
  </si>
  <si>
    <t>Police Grant</t>
  </si>
  <si>
    <t>4,855137x3= 14,565,411 plus Welsh topup 12,771,588= 27,336,999</t>
  </si>
  <si>
    <t>16131-16135</t>
  </si>
  <si>
    <t>Council Tax</t>
  </si>
  <si>
    <t>Specific Grant Income</t>
  </si>
  <si>
    <t>Use Of General Reserves</t>
  </si>
  <si>
    <t>14114;14116;14117;14118</t>
  </si>
  <si>
    <t>Phasing- All should be phased in P12</t>
  </si>
  <si>
    <t>TOTAL FUNDING</t>
  </si>
  <si>
    <t>OVER/(UNDER)SPEND</t>
  </si>
  <si>
    <t>Officer adj</t>
  </si>
  <si>
    <t>Actuals</t>
  </si>
  <si>
    <t>Earmarked Reserve</t>
  </si>
  <si>
    <t>Account</t>
  </si>
  <si>
    <t>Account(T)</t>
  </si>
  <si>
    <t>TT</t>
  </si>
  <si>
    <t>TransNo</t>
  </si>
  <si>
    <t>#</t>
  </si>
  <si>
    <t>Cost Centre</t>
  </si>
  <si>
    <t>Cost Centre(T)</t>
  </si>
  <si>
    <t>Trans.date</t>
  </si>
  <si>
    <t>Period</t>
  </si>
  <si>
    <t>Cat2</t>
  </si>
  <si>
    <t>TC</t>
  </si>
  <si>
    <t>Text</t>
  </si>
  <si>
    <t>Trsf from Earmarked Reserves</t>
  </si>
  <si>
    <t>GL</t>
  </si>
  <si>
    <t>3R105</t>
  </si>
  <si>
    <t>Revenue/Capital Funding</t>
  </si>
  <si>
    <t>2025-26 LT Project Revenue Funding - budgeted</t>
  </si>
  <si>
    <t>Trransfer to Reserves</t>
  </si>
  <si>
    <t>Conts to Earmarked Reserves</t>
  </si>
  <si>
    <t>2025-26 - Underspend transfer - Tarian &amp; Collab to reserve</t>
  </si>
  <si>
    <t>2025-26 - Underspend transfer - Positive Impact Fund (PIF)</t>
  </si>
  <si>
    <t>2025-26 - School funding to reserves</t>
  </si>
  <si>
    <t>2025-26 - Excess Income to reserve - LEDS</t>
  </si>
  <si>
    <t>2025-26 Revenue transfer to reserves - rates refund transfer to budgetary imbalance reserve</t>
  </si>
  <si>
    <t>2025-26 Transfer to POCA reserves - Proceeds of crime</t>
  </si>
  <si>
    <t>2025/26 - Movement of underspend to EMR  future budgetary balances - approved by CFO (PCC)</t>
  </si>
  <si>
    <t>Cont to General Reserves</t>
  </si>
  <si>
    <t>2025/26 - Movement of underspend to general reserve - approved by CFO (PCC)</t>
  </si>
  <si>
    <t>Trsf to Airwave Sinking Fund</t>
  </si>
  <si>
    <t>3R100</t>
  </si>
  <si>
    <t>Sinking Funds - Airwave</t>
  </si>
  <si>
    <t>2025-26 Revenue Contribution to Airwave Sinking Fund</t>
  </si>
  <si>
    <t>Budget v Actual</t>
  </si>
  <si>
    <t>Costc</t>
  </si>
  <si>
    <t>Costc(T)</t>
  </si>
  <si>
    <t>Project</t>
  </si>
  <si>
    <t>Project(T)</t>
  </si>
  <si>
    <t>Emptype</t>
  </si>
  <si>
    <t>Emptype(T)</t>
  </si>
  <si>
    <t>Devolved</t>
  </si>
  <si>
    <t>Pcc</t>
  </si>
  <si>
    <t>Amount DA</t>
  </si>
  <si>
    <t>Amount DB</t>
  </si>
  <si>
    <t>Amount DC</t>
  </si>
  <si>
    <t>Budget</t>
  </si>
  <si>
    <t>Quantity DA</t>
  </si>
  <si>
    <t>Quantity DO</t>
  </si>
  <si>
    <t>Hard amount</t>
  </si>
  <si>
    <t>Accrual amount</t>
  </si>
  <si>
    <t>Remaining amount</t>
  </si>
  <si>
    <t>VFM</t>
  </si>
  <si>
    <t>YES</t>
  </si>
  <si>
    <t>POA2331</t>
  </si>
  <si>
    <t>POA2296</t>
  </si>
  <si>
    <t>RELATION deptdiv,costc</t>
  </si>
  <si>
    <t>WHERE costc NOT 8P*</t>
  </si>
  <si>
    <t>Appendix 1c - PCC Income &amp; Expenditure Report as at   31st March 2026</t>
  </si>
  <si>
    <t>BUDGET AREA Gwent Police Group Revenue</t>
  </si>
  <si>
    <t>as at period &lt;curper&gt;</t>
  </si>
  <si>
    <t>as at period 202513</t>
  </si>
  <si>
    <t>Adj for Seconded</t>
  </si>
  <si>
    <t>£</t>
  </si>
  <si>
    <t>10112;10261;10267;10270;10332;10335;10363;10368;10369;10394;10444;10447;10448;13100;13102;13103;10366;10367;10262;10264;10282;10283;10279;11580</t>
  </si>
  <si>
    <t>Use of Earmarked Reserves-MB</t>
  </si>
  <si>
    <t>Use of Earmarked Reserves-LTB</t>
  </si>
  <si>
    <t>WHERE costc 8P*</t>
  </si>
  <si>
    <t>Appendix 1c - PCC Income &amp; Expenditure Report as at 31st March 2026</t>
  </si>
  <si>
    <t>BUDGET AREA- Gwent Police Group Revenue</t>
  </si>
  <si>
    <t>Underspend due to COVID</t>
  </si>
  <si>
    <t>a</t>
  </si>
  <si>
    <t>Expenditure Total</t>
  </si>
  <si>
    <t>b</t>
  </si>
  <si>
    <t>Revenue Total</t>
  </si>
  <si>
    <t>c</t>
  </si>
  <si>
    <t>Income Total</t>
  </si>
  <si>
    <t>d</t>
  </si>
  <si>
    <t>e</t>
  </si>
  <si>
    <t>f</t>
  </si>
  <si>
    <t>Appendix 2a – Cash and Investments</t>
  </si>
  <si>
    <t>Debtors COT Appendix as at  31st March 26</t>
  </si>
  <si>
    <t>Outstanding Debt Age Summary</t>
  </si>
  <si>
    <t>£ Invoice</t>
  </si>
  <si>
    <t># Invoices</t>
  </si>
  <si>
    <t>Debt Age</t>
  </si>
  <si>
    <t>2025-6</t>
  </si>
  <si>
    <t>Q1 P1</t>
  </si>
  <si>
    <t>Q1 P2</t>
  </si>
  <si>
    <t>Q1 P3</t>
  </si>
  <si>
    <t>Q2 P4</t>
  </si>
  <si>
    <t>Q2 P5</t>
  </si>
  <si>
    <t>Q2 P6</t>
  </si>
  <si>
    <t>Q3 P7</t>
  </si>
  <si>
    <t>Q3 P8</t>
  </si>
  <si>
    <t>Q3 P9</t>
  </si>
  <si>
    <t>Q4 P10</t>
  </si>
  <si>
    <t>Q4 P11</t>
  </si>
  <si>
    <t>Q4 P12</t>
  </si>
  <si>
    <t>Q2 P</t>
  </si>
  <si>
    <t>Not Due</t>
  </si>
  <si>
    <t>0-1 Month</t>
  </si>
  <si>
    <t>1-3 Months</t>
  </si>
  <si>
    <t>3-6  Months</t>
  </si>
  <si>
    <t>6-12 Months</t>
  </si>
  <si>
    <t>&gt; 12 Months</t>
  </si>
  <si>
    <t>Top 5 Debtors : Debt Age</t>
  </si>
  <si>
    <t>Customer Name</t>
  </si>
  <si>
    <t>O/S Amount</t>
  </si>
  <si>
    <t>No of Invoices</t>
  </si>
  <si>
    <t>% of O/S £ total Invoices</t>
  </si>
  <si>
    <t>% of O/S # total Invoices</t>
  </si>
  <si>
    <t>PCC for Dyfed Powys</t>
  </si>
  <si>
    <t>National Probation Service, SSCL</t>
  </si>
  <si>
    <t>PCC for South Wales</t>
  </si>
  <si>
    <t>Aneurin Bevan University Health Board</t>
  </si>
  <si>
    <t>Home Office</t>
  </si>
  <si>
    <t>2025-26</t>
  </si>
  <si>
    <t>Q1-P1</t>
  </si>
  <si>
    <t>Q1-P2</t>
  </si>
  <si>
    <t>Q1-P3</t>
  </si>
  <si>
    <t>Q2-P4</t>
  </si>
  <si>
    <t>Q2-P5</t>
  </si>
  <si>
    <t>Q2-P6</t>
  </si>
  <si>
    <t>Q3-P7</t>
  </si>
  <si>
    <t>Q3-P8</t>
  </si>
  <si>
    <t>Q3-P9</t>
  </si>
  <si>
    <t>Period 1</t>
  </si>
  <si>
    <t>Period 2</t>
  </si>
  <si>
    <t>Period 3</t>
  </si>
  <si>
    <t>POTENTIAL WRITE OFFS 2025</t>
  </si>
  <si>
    <t>Company</t>
  </si>
  <si>
    <t>Invoice No.</t>
  </si>
  <si>
    <t xml:space="preserve">Age </t>
  </si>
  <si>
    <t>Narrative</t>
  </si>
  <si>
    <t>Caerphilly CBC</t>
  </si>
  <si>
    <t>Special Police Services - Commercial Events</t>
  </si>
  <si>
    <t>Contribution to partnership initiative email attached</t>
  </si>
  <si>
    <t>Secondment costs for DC 660 Fergus Jamieson - April 2017 - Transfer to BW P15402</t>
  </si>
  <si>
    <t>Newport City Council</t>
  </si>
  <si>
    <t>Transfer to BW P14846</t>
  </si>
  <si>
    <t>Transfer to BW P15046</t>
  </si>
  <si>
    <t>Warwickshire Police</t>
  </si>
  <si>
    <t>Re-imbursement of train booking - 9th June from Bristol Parkway to York, returning on 12th June from York to Bristol to attend an IS meeing in York</t>
  </si>
  <si>
    <t>Reimbursement of Police costs -  On 08.03.20 - Hotel Booking on behalf of PC 410 Goddard who attended an ISO meetingO</t>
  </si>
  <si>
    <t>Reimbursement of Police costs from the FCIN for hotel booking on 03.09.19 at the Hallmark Hotel - PC Chris Goddard £128.07</t>
  </si>
  <si>
    <t>1 nights accommodation on 26.02.20 at the Blunsten House Hotel, Swindon for PC 410 Chris Goddard, to be claimed back from the National ISO Account</t>
  </si>
  <si>
    <t>PCC for West Midlands Police</t>
  </si>
  <si>
    <t>Police Vehicle Recovery</t>
  </si>
  <si>
    <t>Appendix 2c - Creditors at 31March 2026</t>
  </si>
  <si>
    <t>Invoice Status Analysis</t>
  </si>
  <si>
    <t>Total Creditors Age Analysis (Including Items Not Due)</t>
  </si>
  <si>
    <t>Q1-25/26 (P03)</t>
  </si>
  <si>
    <t>Q2-25/26 (P06)</t>
  </si>
  <si>
    <t>Q3-25/26 (P09)</t>
  </si>
  <si>
    <t>Q4-25/26 (P12)</t>
  </si>
  <si>
    <t>Not yet Due</t>
  </si>
  <si>
    <t>1-14 Days Overdue</t>
  </si>
  <si>
    <t>15-29 Days Overdue</t>
  </si>
  <si>
    <t>30-44 Days Overdue</t>
  </si>
  <si>
    <t>45-59 Days Overdue</t>
  </si>
  <si>
    <t>60+ Days Overdue</t>
  </si>
  <si>
    <t>Average days taken to pay</t>
  </si>
  <si>
    <t>Q1 P03 - 2025/26</t>
  </si>
  <si>
    <t>Q2 P06 - 2025/26</t>
  </si>
  <si>
    <t>Q3 P08 - 2025/26</t>
  </si>
  <si>
    <t>Q4 P12 - 2025/26</t>
  </si>
  <si>
    <t>Mth1</t>
  </si>
  <si>
    <t>Mth2</t>
  </si>
  <si>
    <t>Mth3</t>
  </si>
  <si>
    <t>Average</t>
  </si>
  <si>
    <t>Purchase Order Uptake Q3 2020/21</t>
  </si>
  <si>
    <t>Purchase Order Uptake Q3 by Monetary Value</t>
  </si>
  <si>
    <t>Number Of Invoices</t>
  </si>
  <si>
    <t>Number with PO's</t>
  </si>
  <si>
    <t>Percentage</t>
  </si>
  <si>
    <t>Total Payments (£'s)</t>
  </si>
  <si>
    <t>Total Payments with a PO (£'s)</t>
  </si>
  <si>
    <t>Average Q3</t>
  </si>
  <si>
    <t>Purchase Order Uptake Q4 2020/21</t>
  </si>
  <si>
    <t>Purchase Order Uptake Q4 by Monetary Value</t>
  </si>
  <si>
    <t>Average Q4</t>
  </si>
  <si>
    <t>Purchase Order Uptake Q1 2021/22</t>
  </si>
  <si>
    <t>Average Q1</t>
  </si>
  <si>
    <t>Purchase Order Uptake Q2 2021/22</t>
  </si>
  <si>
    <t>Average Q2</t>
  </si>
  <si>
    <t>Purchase Order Uptake Q3 2021/22</t>
  </si>
  <si>
    <t>Purchase Order Uptake Q4 2021/22</t>
  </si>
  <si>
    <t>Purchase Order Uptake Q1 2022/23</t>
  </si>
  <si>
    <t>Purchase Order Uptake Q2 2022/23</t>
  </si>
  <si>
    <t>Purchase Order Uptake Q3 2022/23</t>
  </si>
  <si>
    <t>Purchase Order Uptake Q4 2022/23</t>
  </si>
  <si>
    <t>Purchase Order Uptake Q4 2025/26</t>
  </si>
  <si>
    <t>Cashflow- Weekly BACS payments</t>
  </si>
  <si>
    <t>Summary as at 31/03/2026 Quarter -P12 2025/26</t>
  </si>
  <si>
    <t>Due Date as per payment date</t>
  </si>
  <si>
    <t>Due Date 1 week ahead (Suggested proposal)</t>
  </si>
  <si>
    <t>Due Date as per payment process (1 calendar month ahead)</t>
  </si>
  <si>
    <t>Overpaid</t>
  </si>
  <si>
    <t xml:space="preserve"> £-   </t>
  </si>
  <si>
    <t>Police and Crime Commissioner for Gwent</t>
  </si>
  <si>
    <t>2025/26 Capital Programme</t>
  </si>
  <si>
    <t>Initial</t>
  </si>
  <si>
    <t>Revised</t>
  </si>
  <si>
    <t xml:space="preserve">Revenue Expenditure </t>
  </si>
  <si>
    <t>Capital Expenditure</t>
  </si>
  <si>
    <t>Description and Project Code</t>
  </si>
  <si>
    <t>Annual</t>
  </si>
  <si>
    <t xml:space="preserve">Annual </t>
  </si>
  <si>
    <t xml:space="preserve">Forecast </t>
  </si>
  <si>
    <t>Forecast  Variance</t>
  </si>
  <si>
    <t>Slippage Y/N</t>
  </si>
  <si>
    <t>To Date</t>
  </si>
  <si>
    <t>£'000s</t>
  </si>
  <si>
    <t>£'000's</t>
  </si>
  <si>
    <t>CAP00002</t>
  </si>
  <si>
    <t>Local Area Policing - Vehicles</t>
  </si>
  <si>
    <t>CAP00001</t>
  </si>
  <si>
    <t>Protective Services - Vehicles</t>
  </si>
  <si>
    <t>CAP00003</t>
  </si>
  <si>
    <t>Other - Vehicles</t>
  </si>
  <si>
    <t>CAP00004</t>
  </si>
  <si>
    <t>Funded Vehicles</t>
  </si>
  <si>
    <t>Vehicles - Total</t>
  </si>
  <si>
    <t>CAP00042</t>
  </si>
  <si>
    <t xml:space="preserve">Replacement HQ </t>
  </si>
  <si>
    <t>CAP00010</t>
  </si>
  <si>
    <t>Neighbourhood Stations - Minor Works</t>
  </si>
  <si>
    <t>CAP00054</t>
  </si>
  <si>
    <t>Abergavenny New Build</t>
  </si>
  <si>
    <t>CAP00064</t>
  </si>
  <si>
    <t>Newport Central Upgrade</t>
  </si>
  <si>
    <t>CAP00080</t>
  </si>
  <si>
    <t>Maindee refurbishment</t>
  </si>
  <si>
    <t>CAP00081</t>
  </si>
  <si>
    <t>Property &amp; evidence store</t>
  </si>
  <si>
    <t>CAP00084</t>
  </si>
  <si>
    <t>Fleet Workshops</t>
  </si>
  <si>
    <t>CAP00092</t>
  </si>
  <si>
    <t>Collaborative HQ Relocation JFU</t>
  </si>
  <si>
    <t>CAP00093</t>
  </si>
  <si>
    <t xml:space="preserve">Access Control </t>
  </si>
  <si>
    <t>CAP00089</t>
  </si>
  <si>
    <t>Works to lifts</t>
  </si>
  <si>
    <t>CAP00095</t>
  </si>
  <si>
    <t>Electric Vehicle Charging Points</t>
  </si>
  <si>
    <t>CAP00099</t>
  </si>
  <si>
    <t>Sustainability Project</t>
  </si>
  <si>
    <t>CAP00100</t>
  </si>
  <si>
    <t>Site security</t>
  </si>
  <si>
    <t>CAP00112</t>
  </si>
  <si>
    <t>CAP00115</t>
  </si>
  <si>
    <t>Rebranding of signage</t>
  </si>
  <si>
    <t>CAP00130</t>
  </si>
  <si>
    <t>CAP00129</t>
  </si>
  <si>
    <t>Estates - Total</t>
  </si>
  <si>
    <t>SRS Projects</t>
  </si>
  <si>
    <t>CAP00070</t>
  </si>
  <si>
    <t xml:space="preserve">Server Replacement </t>
  </si>
  <si>
    <t>CAP00071</t>
  </si>
  <si>
    <t>Network Replacement</t>
  </si>
  <si>
    <t>CAP00077</t>
  </si>
  <si>
    <t>SAN Replacement</t>
  </si>
  <si>
    <t>RDS00001</t>
  </si>
  <si>
    <t>FFF</t>
  </si>
  <si>
    <t>CAP00119</t>
  </si>
  <si>
    <t>FCC Maintenance - SmartStorm upgrade</t>
  </si>
  <si>
    <t>CAP00120</t>
  </si>
  <si>
    <t>FCC Maintenance - Cortex(ICCS)</t>
  </si>
  <si>
    <t>CAP00125</t>
  </si>
  <si>
    <t>Firewall in Stations</t>
  </si>
  <si>
    <t>Core Network - DR (Fairwater)</t>
  </si>
  <si>
    <t>JOINS2 for NICHE/GRS/FIRMS</t>
  </si>
  <si>
    <t xml:space="preserve">Black Rainbow </t>
  </si>
  <si>
    <t>DSD Projects</t>
  </si>
  <si>
    <t>CAP00085</t>
  </si>
  <si>
    <t>Digital Evidence Management (DEMS)</t>
  </si>
  <si>
    <t>CAP00069</t>
  </si>
  <si>
    <t>Telematics</t>
  </si>
  <si>
    <t>CAP00048</t>
  </si>
  <si>
    <t>ESN</t>
  </si>
  <si>
    <t>CAP00108</t>
  </si>
  <si>
    <t>Control room project</t>
  </si>
  <si>
    <t>CAP00109</t>
  </si>
  <si>
    <t>LEDS</t>
  </si>
  <si>
    <t>CAP00079</t>
  </si>
  <si>
    <t>Home Office Biometric Strategy (HOBS)</t>
  </si>
  <si>
    <t>CAP00118</t>
  </si>
  <si>
    <t>Process Efficiency Project (PEP)</t>
  </si>
  <si>
    <t>CAP00122</t>
  </si>
  <si>
    <t xml:space="preserve">Redaction Project (Riven's DocDefender) </t>
  </si>
  <si>
    <t>CAP00123</t>
  </si>
  <si>
    <t>JDAP</t>
  </si>
  <si>
    <t>CAP00117</t>
  </si>
  <si>
    <t>JOINS2</t>
  </si>
  <si>
    <t>CAP00126</t>
  </si>
  <si>
    <t>DIR</t>
  </si>
  <si>
    <t>CAP00127</t>
  </si>
  <si>
    <t>AFR</t>
  </si>
  <si>
    <t>CAP00128</t>
  </si>
  <si>
    <t>Role based access control</t>
  </si>
  <si>
    <t>Citizen First project  - Salesforce</t>
  </si>
  <si>
    <t>Enterprise Voice Recording</t>
  </si>
  <si>
    <t>ICT - Total</t>
  </si>
  <si>
    <t>Other SIB Projects/Schemes</t>
  </si>
  <si>
    <t>CAP00037</t>
  </si>
  <si>
    <t>ANPR replacement</t>
  </si>
  <si>
    <t>CAP00111</t>
  </si>
  <si>
    <t>RPSO Vehicles/ANPR kit</t>
  </si>
  <si>
    <t>XXX99999</t>
  </si>
  <si>
    <t xml:space="preserve">Airwave Replacement </t>
  </si>
  <si>
    <t>Taser replacement</t>
  </si>
  <si>
    <t xml:space="preserve">Drone Purchase/Replacement Programme </t>
  </si>
  <si>
    <t xml:space="preserve">Other capital spend non projects </t>
  </si>
  <si>
    <t>Non-Capital long term funded projects</t>
  </si>
  <si>
    <t>Other - Total</t>
  </si>
  <si>
    <t>Totals</t>
  </si>
  <si>
    <t>Seized Money COT Appendix as at  31 March 2026</t>
  </si>
  <si>
    <t>Review of Money in vs Money Out 2425</t>
  </si>
  <si>
    <t>Review of Money in Vs Out 2526</t>
  </si>
  <si>
    <t>Review of Money in Vs Out To Date</t>
  </si>
  <si>
    <t>Outstanding Seized Money Ageing Summary</t>
  </si>
  <si>
    <t>Opening Balance 25/26</t>
  </si>
  <si>
    <t>Outstanding Balance</t>
  </si>
  <si>
    <t>Seized Money Paid Out in Period Age</t>
  </si>
  <si>
    <t>2025-2026</t>
  </si>
  <si>
    <t>Q4-P10</t>
  </si>
  <si>
    <t>Q4-P11</t>
  </si>
  <si>
    <t>Q4-P12</t>
  </si>
  <si>
    <t xml:space="preserve">Seized Money Received in vs Paid Out </t>
  </si>
  <si>
    <t>Total In/Out</t>
  </si>
  <si>
    <t xml:space="preserve">Seized Money Received In </t>
  </si>
  <si>
    <t xml:space="preserve">Number of Cash Items </t>
  </si>
  <si>
    <t>Money Returned to Defendant</t>
  </si>
  <si>
    <t xml:space="preserve">Money Paid to Home Office </t>
  </si>
  <si>
    <t xml:space="preserve">Money Paid to HMCTS </t>
  </si>
  <si>
    <t xml:space="preserve">Money Forfeited to Force </t>
  </si>
  <si>
    <t>Total Money Paid out</t>
  </si>
  <si>
    <t xml:space="preserve">Running Balance </t>
  </si>
  <si>
    <t>Historical Items Investigated and  Actioned</t>
  </si>
  <si>
    <t>Op Balance</t>
  </si>
  <si>
    <t>Tfrs In</t>
  </si>
  <si>
    <t>Tfrs Out</t>
  </si>
  <si>
    <t>Other Usuable Reserves</t>
  </si>
  <si>
    <t>General Reserve</t>
  </si>
  <si>
    <t>Accelerated Forecasted Savings</t>
  </si>
  <si>
    <t>Capital Receipts Reserve</t>
  </si>
  <si>
    <t>Other Usuable Reserves Total</t>
  </si>
  <si>
    <t>Earmarked reserves</t>
  </si>
  <si>
    <t>Future Budgetary Balance Funds</t>
  </si>
  <si>
    <t>PCC - Commissioning</t>
  </si>
  <si>
    <t>Proceeds of Crime Act</t>
  </si>
  <si>
    <t>Workstream Specific Reserves</t>
  </si>
  <si>
    <t>Airwave/ESN Reserve</t>
  </si>
  <si>
    <t>SRS/GWP ICT Project Reserve</t>
  </si>
  <si>
    <t>National Hate Crime Project to EMR</t>
  </si>
  <si>
    <t>Earmarked Reserves Total</t>
  </si>
  <si>
    <t>Usuable Reserves Total</t>
  </si>
  <si>
    <t>Police and Crime Commissioner for Gwent / Heddlu Gwent Police</t>
  </si>
  <si>
    <t>( a )</t>
  </si>
  <si>
    <t>( b )</t>
  </si>
  <si>
    <t>( c )</t>
  </si>
  <si>
    <t>( d )</t>
  </si>
  <si>
    <t>( e )</t>
  </si>
  <si>
    <t>( f )</t>
  </si>
  <si>
    <t>2025/26</t>
  </si>
  <si>
    <t>2026/27</t>
  </si>
  <si>
    <t>2027/28</t>
  </si>
  <si>
    <t>2028/29</t>
  </si>
  <si>
    <t>2029/30</t>
  </si>
  <si>
    <t>Forecast</t>
  </si>
  <si>
    <t>Marker</t>
  </si>
  <si>
    <t>Effect of increases to authorised Establishment,  Pay Awards and Increments</t>
  </si>
  <si>
    <t xml:space="preserve">Non-Staff Inflation </t>
  </si>
  <si>
    <t>Apprenticeship Levy Scheme</t>
  </si>
  <si>
    <t>In Service Pressures / Developments</t>
  </si>
  <si>
    <t>Budget savings identified</t>
  </si>
  <si>
    <t>Finance costs</t>
  </si>
  <si>
    <t>Unavoidable Cost Increases</t>
  </si>
  <si>
    <t>Gross Budget Movement</t>
  </si>
  <si>
    <t>Recurring Base Budget Brought Forward</t>
  </si>
  <si>
    <t>Projected Budgetary Requirement</t>
  </si>
  <si>
    <t>% Increase on Previous Years Base Budget</t>
  </si>
  <si>
    <t>Funding</t>
  </si>
  <si>
    <t>Central Government Funding</t>
  </si>
  <si>
    <t xml:space="preserve">Police Grant </t>
  </si>
  <si>
    <t>National Non-Domestic Rates</t>
  </si>
  <si>
    <t>Total Central Government Funding</t>
  </si>
  <si>
    <t>Total Funding</t>
  </si>
  <si>
    <t>Projected Recurring Deficit / (Surplus) Before Efficiencies</t>
  </si>
  <si>
    <t xml:space="preserve">Efficiencies </t>
  </si>
  <si>
    <t>Future Year Continuous Improvement Scheme Savings</t>
  </si>
  <si>
    <t>Reserve Utilisation</t>
  </si>
  <si>
    <t>Projected Recurring Deficit/ (Surplus) After Efficiencies &amp; Reserve Utilisation</t>
  </si>
  <si>
    <t>additonal rev cap contrib</t>
  </si>
  <si>
    <t>wg cso funding reduction</t>
  </si>
  <si>
    <t>go safe funding shortfall share (NR)</t>
  </si>
  <si>
    <t>apprenticeships x15</t>
  </si>
  <si>
    <t>vp additional lease year (NR)</t>
  </si>
  <si>
    <t>additional acc</t>
  </si>
  <si>
    <t>5 additonal csos to get to 160fte</t>
  </si>
  <si>
    <t>insurance premiums increase</t>
  </si>
  <si>
    <t>taser refresh reserve force only</t>
  </si>
  <si>
    <t>wg schools liaison funding reduction to nil</t>
  </si>
  <si>
    <t xml:space="preserve">further WG CSO funding loss - assume capped at £2.46m </t>
  </si>
  <si>
    <t>6 months cost saved of CSO attrition 155 to 133 at 31/3/25 - 22 CSOs at £41k at 50%</t>
  </si>
  <si>
    <t>CT precept increas to £25</t>
  </si>
  <si>
    <t>CT tax base improvement</t>
  </si>
  <si>
    <t>various other per developments tab</t>
  </si>
  <si>
    <t>I&amp;E</t>
  </si>
  <si>
    <t>check cot</t>
  </si>
  <si>
    <t>COT</t>
  </si>
  <si>
    <t>check I&amp;E</t>
  </si>
  <si>
    <t>Account Codes</t>
  </si>
  <si>
    <t>10100;10103;10106;10116;10118;10136;10139;10181;10184;10187;10190;10193;10196;10199;10202;10255;10258;10273</t>
  </si>
  <si>
    <t>10151;10160</t>
  </si>
  <si>
    <t>10109;10142</t>
  </si>
  <si>
    <t>10148;10124;10125;10121;10145;10166;10167;10268</t>
  </si>
  <si>
    <t xml:space="preserve">some of this is reclaimable with a one off payment for the 21 additional officers from Home Office - September and March acheivement £700k income hopefully </t>
  </si>
  <si>
    <t>10304;10305</t>
  </si>
  <si>
    <t>10148;10145;10167;10172;10169;10151;10268</t>
  </si>
  <si>
    <t xml:space="preserve"> Matt revieiwing with MY</t>
  </si>
  <si>
    <t>10227;10228</t>
  </si>
  <si>
    <t>10133;10130;10230</t>
  </si>
  <si>
    <t>10363;10366</t>
  </si>
  <si>
    <t>10261;10262;10264;10282;10283</t>
  </si>
  <si>
    <t>10267;10279</t>
  </si>
  <si>
    <t>11106;11109</t>
  </si>
  <si>
    <t>11121;11115</t>
  </si>
  <si>
    <t>11130;11133</t>
  </si>
  <si>
    <t>11145;11139</t>
  </si>
  <si>
    <t>11220;11214</t>
  </si>
  <si>
    <t>11428;11467</t>
  </si>
  <si>
    <t>11217;11223;11229</t>
  </si>
  <si>
    <t>MY - Variance drop to 104K underspend from 298K. This is due forecast fig A/C 11118, increase of 200K</t>
  </si>
  <si>
    <t>MY - Electricity and Gas forecast revised, orginal forecast was based on variance rather average spend. Incorrect phasing for FY2324</t>
  </si>
  <si>
    <t>11201;11204</t>
  </si>
  <si>
    <t>11198;11197</t>
  </si>
  <si>
    <t>MY - OK</t>
  </si>
  <si>
    <t xml:space="preserve">MY - Q2 to Q3 variance changed from 575K overspend to nil - Electricity and Gas forecast revisted. Previous forces based on current various rather than on monthly average. </t>
  </si>
  <si>
    <t>10307;10310;10313</t>
  </si>
  <si>
    <t>11321;11324</t>
  </si>
  <si>
    <t>11738;11735;11733</t>
  </si>
  <si>
    <t>MY - ok</t>
  </si>
  <si>
    <t>11302;11303</t>
  </si>
  <si>
    <t>11331;11334;11337</t>
  </si>
  <si>
    <t>11260;11261</t>
  </si>
  <si>
    <t>MY - Ok</t>
  </si>
  <si>
    <t xml:space="preserve">MY - Ok, tasers, underspend slight down from Q2 due to overspend in specialist equipment </t>
  </si>
  <si>
    <t>blank</t>
  </si>
  <si>
    <t>MY - Ok, 300K overspnd from 3M597 could be project spend but no budget</t>
  </si>
  <si>
    <t xml:space="preserve">MY - Underspend decrease from Q2 due to revisit to some forecast </t>
  </si>
  <si>
    <t>MY - Underspend increase from 39K under Pathologist fee</t>
  </si>
  <si>
    <t>MY - Forecast overspend increase by 90K from Q2</t>
  </si>
  <si>
    <t>JG - Hardware Budget looks high. Check position last fy</t>
  </si>
  <si>
    <t>11620;11623</t>
  </si>
  <si>
    <t>12116;12127</t>
  </si>
  <si>
    <t>11508;12164</t>
  </si>
  <si>
    <t>13321;13324;13327</t>
  </si>
  <si>
    <t>12154;12155</t>
  </si>
  <si>
    <t>15266;15282;15277</t>
  </si>
  <si>
    <t>15155;15167</t>
  </si>
  <si>
    <t>15253;15285;15288;15291</t>
  </si>
  <si>
    <t>14116;14117;14118;14103</t>
  </si>
  <si>
    <t>Use of Earmarked Reserves- Capital-Accounts 14116, 14117, 14118, 14103</t>
  </si>
  <si>
    <t xml:space="preserve">Revenue Contribution To Capital/Projects Scheme </t>
  </si>
  <si>
    <t xml:space="preserve">Use of Earmarked Reserves- Budget deficit </t>
  </si>
  <si>
    <t>Use of Earmarked Reserves-LTP</t>
  </si>
  <si>
    <t xml:space="preserve">BUDGET AREA </t>
  </si>
  <si>
    <t>Total Cash Balance (Including all PCC Bank A/C’S) in the ledger as at the 31st March  2026</t>
  </si>
  <si>
    <t>2030/31</t>
  </si>
  <si>
    <t>-</t>
  </si>
  <si>
    <t>Medium Term Financial Projections 2026/27 to 2030/31</t>
  </si>
  <si>
    <t>At 29th May 2026</t>
  </si>
  <si>
    <t>Appendix 3 - Usable Reserves Schedule as at 31st March 2026</t>
  </si>
  <si>
    <t>Budget to Spend Analysis as @ 31st March 2026</t>
  </si>
  <si>
    <t>1.921m</t>
  </si>
  <si>
    <t>Current Investments (Including Money Market Fund investments and Instant Access) as advised at the 31 March 2026: £15.0m.</t>
  </si>
  <si>
    <t>Appendix 1a - Gwent Group Income &amp; Expenditure Report as at 31st March 2026</t>
  </si>
  <si>
    <t>Budget Notes</t>
  </si>
  <si>
    <t>Forecast Notes Q1</t>
  </si>
  <si>
    <t>Forecast Notes Q2</t>
  </si>
  <si>
    <t>Forecast Notes Q3</t>
  </si>
  <si>
    <t>WC 5/2/24</t>
  </si>
  <si>
    <t>Expenditure Notes</t>
  </si>
  <si>
    <t>Expenditure Notes 1.10.24</t>
  </si>
  <si>
    <t>5 writes off's to date. Currently only replacing 2 vehicles that is outside any budget  requirement (others were due to be replaced or decision made not to replace)</t>
  </si>
  <si>
    <t>Revised budget to forecast variance</t>
  </si>
  <si>
    <t>rollover 1,381,599</t>
  </si>
  <si>
    <t>forecast updated 19/09</t>
  </si>
  <si>
    <t>updated 12/10 - delivery dates</t>
  </si>
  <si>
    <t>Further delay of deliveries of Some vehicles, some spend moved into next year</t>
  </si>
  <si>
    <t>Roll over £1,500,250, Budget required for 24/25 £1.6m additional £787k budget required</t>
  </si>
  <si>
    <t xml:space="preserve">2 * write off -Ford Focus Estate (Response) replacement peugeot 3008 E est delivery date Jan 26 £36.7k.  Motorbike wite off replacement bike 26/27. £100k predicted underspend as Cupra brought fwd into 24/25 accts but budget kept in 25/26 to potentially cover W/O's </t>
  </si>
  <si>
    <t>rollover 215,439</t>
  </si>
  <si>
    <t>forecast updated 19/09 4*dog vehicles not in this FY</t>
  </si>
  <si>
    <t>forecast updated 12/10 4*dog vehicles not in this FY. £176k for the 4 vehicles</t>
  </si>
  <si>
    <t>Roll over £235,940, Budget required for 24/25 £382k additional budget of £97k</t>
  </si>
  <si>
    <t xml:space="preserve">variances to date on a number of vehicles </t>
  </si>
  <si>
    <t>rollover 2,111</t>
  </si>
  <si>
    <t>updated 12/10. Write off in 'Other'</t>
  </si>
  <si>
    <t>Rollover £95,100, Budget required for 24/25 £500k additional £120k required</t>
  </si>
  <si>
    <t>variances to date on a number of vehicles - welfare van to be purchased in 26/27</t>
  </si>
  <si>
    <t>Safety Camera bike</t>
  </si>
  <si>
    <t>ok</t>
  </si>
  <si>
    <t>1892 forecasted last time Nov</t>
  </si>
  <si>
    <t>£836,670 slippage of 10x PSU &amp; 1xSurveillance to be delivered in 25/26</t>
  </si>
  <si>
    <t>£867,270 slippage of 10x PSU &amp; 1xSurveillance to be delivered in 25/26 Included in Forecast will need to accrue at yr end</t>
  </si>
  <si>
    <t>perm signs (Kordel) £96k, consultancy £10k (WSP) &amp; £8.8 temp signs untill Oct 25.  Intercom system cost - MCC, costs unknown  -removed will come from Estate</t>
  </si>
  <si>
    <t>£24k compensation events. £64.8 cheque from National Grid</t>
  </si>
  <si>
    <t>See detail saved in project folder</t>
  </si>
  <si>
    <t xml:space="preserve">CID office refurb £75k, Blackwood reception £75k, Newport Generator £50k. Not doing planned work to custody units </t>
  </si>
  <si>
    <t>This is on going &amp; on track</t>
  </si>
  <si>
    <t>Work being carried out on Nepwort CID Office, Newport and Blackwood Reception</t>
  </si>
  <si>
    <t xml:space="preserve">JJ shared intial list waiting on costings from MCC.  Cwmbran refurb for CAT team in basement no costs, is it part of minor works, kennels soundproofing in Maindee. Lee confirming list asap </t>
  </si>
  <si>
    <t xml:space="preserve">retention paid once lighting defect is addressed - Lee is the contact. No budget required as reversing accrual </t>
  </si>
  <si>
    <t>CAP00060</t>
  </si>
  <si>
    <t>GPOF</t>
  </si>
  <si>
    <t>legacy invoice from MCC</t>
  </si>
  <si>
    <t>Tenders back in 13th July.  Award 15th July.  Additional 20% fees and requirements for furniture. £420k plus 20%. Complete 1st Oct</t>
  </si>
  <si>
    <t>forecast est. by Shaun. Shaun to find out cleaning cost to be reallocated to the project. Tender cost £328,709</t>
  </si>
  <si>
    <t>Additional £15k for new boiler</t>
  </si>
  <si>
    <t>Additional £15k for new boiler. Revisit in Feb</t>
  </si>
  <si>
    <t>Additional £15k for new boiler. Revisit in Feb may see some further spend but will come under budget</t>
  </si>
  <si>
    <t xml:space="preserve">OK </t>
  </si>
  <si>
    <t xml:space="preserve">roof work due to leaks - rolled from 24/25 - ZM to look @ invoice </t>
  </si>
  <si>
    <t>Costings from business case - early cost advice</t>
  </si>
  <si>
    <t>Bettws, old HQ move to VP, old HQ to Mamhilad (BAU) - moving and increased rent.  EFS costs from MCC</t>
  </si>
  <si>
    <t>Bettws to Mam &amp; Hq to VP. Bettws remodel start this FY. New walls, new roller gates.  £500k includes security work</t>
  </si>
  <si>
    <t>Bettws to Mam &amp; Hq to VP. Bettws remodel start this FY. New walls, new roller gates.  £500k includes security work. 10k for rest of 2023-24 Betttws to mamahilad move</t>
  </si>
  <si>
    <t xml:space="preserve"> 10k for rest of 2023-24 Betttws to mamahilad move</t>
  </si>
  <si>
    <t>possible £1.2m more budget required</t>
  </si>
  <si>
    <t>Phase 1 complete 1st flr, 2nd &amp; 3rd should be done by December Security Fees</t>
  </si>
  <si>
    <t>Alternative location being investigated</t>
  </si>
  <si>
    <t>Security work @ Bettws to be picked in CAP00100.  Work @ VP once Business Case approved, moving of property to VP , racking £480k. Armoury Newport will stay, keep Bettws. Cwmbran and Mamhilad will move to VP. Niche stores will stay</t>
  </si>
  <si>
    <t xml:space="preserve">last payment to WD see email from Dave Johnston </t>
  </si>
  <si>
    <t>As advised by SWP</t>
  </si>
  <si>
    <t>adj made for invoice from SWP</t>
  </si>
  <si>
    <t>forecast from SWP.</t>
  </si>
  <si>
    <t>see email from Nigel 24/11/23</t>
  </si>
  <si>
    <t>Ok</t>
  </si>
  <si>
    <t>Raised PO for £2,505m certificate 28,29,30</t>
  </si>
  <si>
    <t>New cashflow provided by WD in Jan 26 - see details in file</t>
  </si>
  <si>
    <t>Early cost advice - subject to surveys starting in May 23 (4 weeks)</t>
  </si>
  <si>
    <t xml:space="preserve">Printers and cards ordered, proof of concept agreed, rollout Dec 23. Large amount of budget slipped to next year </t>
  </si>
  <si>
    <t xml:space="preserve">£80k comittment.  £31k fleet workshops </t>
  </si>
  <si>
    <t>require 556 remaining budget from 23-24</t>
  </si>
  <si>
    <t xml:space="preserve">Data Clense ongoing Printer Issues - Possible delays may occur some overtime 4000 cards to be printed. Reviewed Doors access. Coluomn put into BW after this can be handed to Resliance. ACPO, Abergavenny and fleet 1st. </t>
  </si>
  <si>
    <t>Printers now working, Abergavenny going to be first, some staff vacancy</t>
  </si>
  <si>
    <t xml:space="preserve">see forecast saved in project folder </t>
  </si>
  <si>
    <t>as per quote - rolled as prepayed 22/23</t>
  </si>
  <si>
    <t>reversal of prepayment - Hoistways</t>
  </si>
  <si>
    <t>newport/tred/Rhumney/Bryn - finished 23/24</t>
  </si>
  <si>
    <t>finished 23/24</t>
  </si>
  <si>
    <t>Shuan awaiting on update from MCC, Newport and Brynmawr station</t>
  </si>
  <si>
    <t>Penalty Clause £30k back, invoices all come through</t>
  </si>
  <si>
    <t>servicng to be coded to rev. Possible new lift in Pontypool</t>
  </si>
  <si>
    <t>£160k BP pulse chargers, £90k for civils (18 sites)</t>
  </si>
  <si>
    <t xml:space="preserve">£150k spd and project ending </t>
  </si>
  <si>
    <t>All on target</t>
  </si>
  <si>
    <t>32k from 23-24</t>
  </si>
  <si>
    <t>Progressing some further costs due to national grid requirements</t>
  </si>
  <si>
    <t>Bargoed outsanding, Tredegar national grid awaiting, Always outstanding, Risca Power upgrade. Blackwood national grid</t>
  </si>
  <si>
    <t>BP pulse pulled out - SEE Electrical awarded contract for 3 forces- 37 sites remaining. Surveys starting last 2 weeks of Jan26 with plan to start install mid to end Feb 26. Intial work with be converting existing chargers to SEE</t>
  </si>
  <si>
    <t>PV. 4 sites completed in 22/23 (blackwood, tred, YM, Bryn started). 8 sites this year</t>
  </si>
  <si>
    <t>8 sites this year 23/24</t>
  </si>
  <si>
    <t>Covers 8 sites this year 23/24</t>
  </si>
  <si>
    <t>Pontypool &amp; Newport still awaiting, Pontypool awaiting qoute and newport is £200k</t>
  </si>
  <si>
    <t>Pause and be used in Ystrad Refurb</t>
  </si>
  <si>
    <t>PV on pause - ZM &amp; MC to discuss</t>
  </si>
  <si>
    <t xml:space="preserve">Waiting on a list from Dan re priorities.  Cath Buckley provided report. </t>
  </si>
  <si>
    <t>Camera schemes @ a number of sites. Work through MCC (Ambassador). Ash to look at invoices</t>
  </si>
  <si>
    <t>Awaiting update from broad for priorities</t>
  </si>
  <si>
    <t>Pause Project awaiting decision from SRG BOARD</t>
  </si>
  <si>
    <t>Shaun was to meet Cathy Buckley 29/7/25. Forecast to cover Bettws.  Update gates in Newport &amp; EV</t>
  </si>
  <si>
    <t>estimate by KMcH</t>
  </si>
  <si>
    <t>Waiting on quotes to raise task orders with PE</t>
  </si>
  <si>
    <t>invoice via Pick. Inc prof fees</t>
  </si>
  <si>
    <t>invoice via Pick. Inc prof fees. Check GPOF invoice in M9 - Perfect Circle - may be miscoded</t>
  </si>
  <si>
    <t>Ok Temporary Cells - Matt adjust Budget to £1m in meeting</t>
  </si>
  <si>
    <t>As per schedule total estimated spend £2,520m incuding 10 cells £670k from others funds £850k deficit to fund</t>
  </si>
  <si>
    <t xml:space="preserve">Toilets and sinks to be replaced this year  cell by cell £6k per cell. Laura Bartley - poss 10 cells refurb in Newport. Temp cells at newport.  Forecast is toilets and sinks in custody cell - Ash will look @ where spd is </t>
  </si>
  <si>
    <t>£500K in total over 23/24 &amp; 24/25</t>
  </si>
  <si>
    <t>prioritise sites - scoping exercise</t>
  </si>
  <si>
    <t>New HQ signage</t>
  </si>
  <si>
    <t>New HQ signage. Check 2024-25 budget - increase by £100k</t>
  </si>
  <si>
    <t>New HQ signage. Check 2024-25 budget - increase by £100k as outstanding work to be carried on in 24-25</t>
  </si>
  <si>
    <t>ok - Barclay Card Issues flag with BP's</t>
  </si>
  <si>
    <t>Changing as and when things need refreshing or updating</t>
  </si>
  <si>
    <t>Replacing branding in COEST circa £2,500. Forecast provided by Shaun</t>
  </si>
  <si>
    <t>CAP00114</t>
  </si>
  <si>
    <t>TSU re-provision</t>
  </si>
  <si>
    <t>feasibility study of Cwmbran  approved. Newport x 2  (refurb 1st floor and carpark) - £32k,</t>
  </si>
  <si>
    <t>Refurb of Ystrad Mynach Custody Unit (phase 2)</t>
  </si>
  <si>
    <t>feasibility</t>
  </si>
  <si>
    <t>4082893 to move here.  Bat house awaiting costings est. £15k</t>
  </si>
  <si>
    <t xml:space="preserve"> turnpike road (training hub, VP &amp; Mamhilad), RPSO 1 location.  All feasibility required by 20th Oct 2025</t>
  </si>
  <si>
    <t xml:space="preserve">Cwmbran refurb  inc feasibility </t>
  </si>
  <si>
    <t>based on Mott cashflow estimate. Complete 2nd Nov 2023</t>
  </si>
  <si>
    <t>From Dave's cashflow forecast plus other expenditure not incurred to date</t>
  </si>
  <si>
    <t>for detail see cashflow from Dave J (Mott). Added in retention as will accrue 23/24</t>
  </si>
  <si>
    <t>Close - £34k remaiming budget from 23-24</t>
  </si>
  <si>
    <t>Late bills</t>
  </si>
  <si>
    <t xml:space="preserve">no longer mags poss tredegar station - JJ currently scoping. 6-8 weeks work Nov - Dec will have costing.  Gwent will cover the 1st £100k.  Possibly be more and will refer to other forces </t>
  </si>
  <si>
    <t>CAP00137</t>
  </si>
  <si>
    <t>Newport Custody refurb feasibility  - 10 cells</t>
  </si>
  <si>
    <t xml:space="preserve">Finished </t>
  </si>
  <si>
    <t>CAP00138</t>
  </si>
  <si>
    <t xml:space="preserve">Turnpike Road </t>
  </si>
  <si>
    <t>Occ health, Rhumney &amp; Alway. Cwmbran to be journalled back to rev in month 9 £6k</t>
  </si>
  <si>
    <t>CAP00133</t>
  </si>
  <si>
    <t>JFU Operational Suite  (Tredegar Station)</t>
  </si>
  <si>
    <t>Ystrad - HVAC</t>
  </si>
  <si>
    <t>CAP00139</t>
  </si>
  <si>
    <t>Boiler Replacement Programme</t>
  </si>
  <si>
    <t>additional processing power and resilience.  Server s replaced via decom work</t>
  </si>
  <si>
    <t>Server via Decom budget</t>
  </si>
  <si>
    <t>nothing for 25/26.  April 2028 end of support need to consider this in 27/28 budget setting - £140k 2021 10 servers - projected costs £175k</t>
  </si>
  <si>
    <t>£43k per year for next 7 yrs to replace switches and WAP</t>
  </si>
  <si>
    <t xml:space="preserve">more switches than planned - requested by Mike Doverman approved by NS in Oct Budget setting meeting </t>
  </si>
  <si>
    <t>£150k forecast not spent in 23/24 required due to delay in purchases PO raised</t>
  </si>
  <si>
    <t xml:space="preserve">£51k rolled from 24/25. PO raised to SRS £89k. Cisco WAP - various site x 83 exc HQ.   WAP all sites except HQ in next 18 months - need to pick up at budget setting </t>
  </si>
  <si>
    <t>SAN storage (prepayment reversal)</t>
  </si>
  <si>
    <t xml:space="preserve">prepayment reversal </t>
  </si>
  <si>
    <t>£440k approved by Nick in DG Feb 25 (PROACT). FW end of support Nov 2026 - new one go to HQ. 25/26 out for procurement process, poss spd in 25/26 . Will come with a 3-5 yr maintenance.  Keep an eye on main. Contract for FW server. £50k prepayment reversal. Provider Proact IT ltd. Not going to be paid for in 25/26 - see email from cary 24/03/26</t>
  </si>
  <si>
    <t>see detail in budget folder (detail ss). Mobile phone replacement.</t>
  </si>
  <si>
    <t>JV actioned in mth 5 to capitalise probooks £71k</t>
  </si>
  <si>
    <t>purchasing different spec laptops - £722 v's £1300 reflected in 24/25 budget</t>
  </si>
  <si>
    <t>Based on 500 laptops at £360k, Phone roll out £910k, agile set up £28k</t>
  </si>
  <si>
    <t xml:space="preserve">100 laptops to date, forcast to order upto £360k which will be 500 laptops and 90 screens </t>
  </si>
  <si>
    <t xml:space="preserve">Desktop refresh, laptops and agile stations to be purchased - forecast will include all additional laptops for SRS (TUPE staff) &amp; neighbourhood uplift . £67k not added to forecast as FCR desktops to be purchased in 25/26 rather than 26/27 will be covered in this years budget </t>
  </si>
  <si>
    <t>Budget required for Smart STORM upgrade - Rom for  project</t>
  </si>
  <si>
    <t>Capital Cost £94.5 Upgrade and Niche, Maintenace £6k Consultancy days £5k Server £9k</t>
  </si>
  <si>
    <t>Niche interface - no other spd</t>
  </si>
  <si>
    <t>Budget required for ICCS R26 &amp; Health Check</t>
  </si>
  <si>
    <t>segregating GWP network from other services see email trail saved in folder - additional project costs  (Zetron). £5k unspent from 24/25. Upgrade required c&amp;c dispatch in FCR  in 26/27 circa £70k for upgrade SW &amp; install &amp; £50k HW (est)</t>
  </si>
  <si>
    <t>see Tim's Paper - tender complete . PO raised for £136k for 30 properties. Forecast higher due to No. of prpoerties.  Need budget for cabinets for each site/installation/power - shd this be an Estates costs ????  Roll out plan required. 10% complete (purchase) waiting on civils. Project completion 26/27.  EFS Cabinets installed £10k electrical work to be invoiced and quoted for est £30k</t>
  </si>
  <si>
    <t xml:space="preserve">HW, SW &amp; consultancy - TP to keep me in the loop if potential expenditure. End of support 31/7/27 - £130k 2018 projected £200k for budget setting </t>
  </si>
  <si>
    <t>No cost planned to date. Currently not being used</t>
  </si>
  <si>
    <t>Forensic case management. Raise with DSD. Collab project</t>
  </si>
  <si>
    <t>Licence/connectors/licence maintenance/storage.  Connector budget being used for SABB connectors (waiting for confirmation of amount)</t>
  </si>
  <si>
    <t>Storage costs £10k (Q1&amp;2) £25k (Q3&amp;4)</t>
  </si>
  <si>
    <t xml:space="preserve">transition to BAU. SAAB £5.5k, redbox connectors £2k, </t>
  </si>
  <si>
    <t>transition to BAU. SAAB £5.5k, redbox connectors £2k - Shouldn't be much more coming through Lewy Davies requires approval for £5.5k for Sunscription for Nice Connector for Vehicles to dowload footgage to Nice Investigate like BWV</t>
  </si>
  <si>
    <t>Progressing - NICE investigate Saas Licence 01.04.24 - 31.03.25</t>
  </si>
  <si>
    <t>x3 more Storage cost to be invoiced</t>
  </si>
  <si>
    <t>Annual chg £233k . Storage cost £15k per quarter inc BWV chgs. Plus £5k for connector for RPSO</t>
  </si>
  <si>
    <t>monthly charges/schedule A/schedule B</t>
  </si>
  <si>
    <t>need to contact Adrian the Sales Director as no invoices received</t>
  </si>
  <si>
    <t>spk to Nigel about about where to sit as BAU - SWP unsure where it will sit</t>
  </si>
  <si>
    <t>Awaithing Further updates from Rebekah in SWP</t>
  </si>
  <si>
    <t>Progressing slowly</t>
  </si>
  <si>
    <t>Need to investigate Spend to date as £63k purchase order still to be raised for £63k</t>
  </si>
  <si>
    <t>Licence 25/26  - £57k. £20k additional dev. Prepayment done. Tender up in Aug 26 poss staying with same provider LBA. Awaiting on breifing tool to complete. Moved to BAU from April 26</t>
  </si>
  <si>
    <t xml:space="preserve">Provided by Aline </t>
  </si>
  <si>
    <t>on hold staff transferred to CRS</t>
  </si>
  <si>
    <t>Still the same</t>
  </si>
  <si>
    <t>No resources required 25/26. Refunds from Motorola????</t>
  </si>
  <si>
    <t>Sprints based on cashflow estimate £329k * 3. GRS consultancy £7.5k scoping work assumption £50k for remaining work.  Staffing est. £131k. SAAB meeting W/C 17th July 2023</t>
  </si>
  <si>
    <t>inc ESN staffing costs as staff will work on CRS.  No cashflow from SAAB therefore unsure on payment schedule for 23/24 hoping for 2 payments @ end oct 23</t>
  </si>
  <si>
    <t>3 milestone payments, I patrol, GRS &amp; staffing - see detail on Budget setting spreadsheet tab CRS</t>
  </si>
  <si>
    <t>Paid the two milestones payments 4&amp;5 £683k milestone 6 maybe not paid in 23/24 and addition £300k required for licenses and devlopment work in 24/25</t>
  </si>
  <si>
    <t>This is Forecast for staffing costs to date</t>
  </si>
  <si>
    <t>Rebekah Williams suggested to we spend full yr budget to cover staffing, consultancy and Milestone 6 Payment</t>
  </si>
  <si>
    <t>GRS to SAAB PM time charges - Louise Bridges work completed in 2024 . Remainder legal costs. Staffing - Rodger. Rhi &amp; Andy P1-P8 &amp; Rodrey from P7/8/9 &amp; Andy P9. - £75k. Balance owing £25k</t>
  </si>
  <si>
    <t xml:space="preserve">Control room and radio - current system RedBox. Procurement process ongoing following which the BC will be updated and budget rolled 26/27. Current Rebox contract needs to be extended. Staffing Rhodrey £33 &amp; Roger £13k P10-12  25/26.   26/27 staffing £23,500k for Gwent
</t>
  </si>
  <si>
    <t>expenditure will be matched with income. Sian Richards salary@ 50%</t>
  </si>
  <si>
    <t>Received an additional £32k related to last financial year reserved with £95k for last year of project.  £6k received for Q1 23/24</t>
  </si>
  <si>
    <t>Est for Q2-Q4 £96,986 - submitted to HO. £6K Q1. £32,500 additional funding - needs to be reserved. Training £47k &amp; new processes for PNC £17k</t>
  </si>
  <si>
    <t>Est for Q2-Q4 £96,986 - submitted to HO. £6K Q1. £32,500 additional funding - needs to be reserved. Training £47k &amp; new processes for PNC £17k further update is required here</t>
  </si>
  <si>
    <t>Income from Dyfed Powys</t>
  </si>
  <si>
    <t>funding- from reserves or programme funded nationally ZM to forecast staffing costs - extended to March 27</t>
  </si>
  <si>
    <t>£50k spend each Force</t>
  </si>
  <si>
    <t xml:space="preserve"> Biometric devices (checking fingerprints and faces remotely)  -delay nationallly, slip to 26/27</t>
  </si>
  <si>
    <t>Home Office funding of £300k spilt 150k each, awaiting procurement update for license and customer deliver partner</t>
  </si>
  <si>
    <t>Contract with procurement this will then progress</t>
  </si>
  <si>
    <t xml:space="preserve">Katie to send ZM new PEP template. Robotic automation. Staffing £138k 11 x staffing not inc in forecast as will come from grant, non staff £278k (£205 paid/committed) &amp; £72k remaining managed service &amp; SOW3.  SOW4 on hold as assesing SOW 1- 3. £500k allocated to next year with no grant funding </t>
  </si>
  <si>
    <t xml:space="preserve"> Robotic automation piliot areas Data quality/firearms licences - repeat work</t>
  </si>
  <si>
    <t>Budget Aprroved by DCC Hobrough in SIB</t>
  </si>
  <si>
    <t>Po raised for £46k</t>
  </si>
  <si>
    <t xml:space="preserve">2nd year contract costs CF sept 25. 3rd year ICT BAU. </t>
  </si>
  <si>
    <t>text redaction services</t>
  </si>
  <si>
    <t>65:35 split for dev - Alison Brown/Laura Nyom/Aline/Krista/Jodie Warren. £1.350m 25/26 (£472k Gwent)  £921k 26/27 (£323k Gwent) for both forces. Consider revenue costs for budget setting 27/28.  Krista to invoice GWP for everything inc staffing, ensure with Aline it is not in DSD recharge. staffing £109k (provided by Aline 14/1/26)</t>
  </si>
  <si>
    <t xml:space="preserve">Data analytics using our data better, data lake rather than warehouses (cloud). Using 6 systems inc. Niche, STORM, BW, GRS  for analytics.  Alexa for Policing </t>
  </si>
  <si>
    <t>Financials from Lance's presentation 50% of shared costs for phase 1 and £328k Gwent costs. Excludes staffing and contingency. Expenditure will be higher but can't predict amount with certainty</t>
  </si>
  <si>
    <t>See detail workings in JOINS2 folder and budget papers</t>
  </si>
  <si>
    <t xml:space="preserve">Need to get up to spead on this </t>
  </si>
  <si>
    <t xml:space="preserve">ICT - Lance Thomas </t>
  </si>
  <si>
    <t>Support &amp; Maintenance Digital Interview Recording £12,014.40 invoiced on 01.04.2025 to cover back dated support for the period of 01.11.2024 to 31.03.2025 as per Call-off Reference JCPS0782.  Digital Interview Recording £29,872.59 invoiced annually in advance of 01.04.2025 - ZM to move to BAU. Roll to next FY - rev cost needs to move is this even a project. BAU only</t>
  </si>
  <si>
    <t>Gwent will be charged via SWP (Katie) - nothing to do with live, but the ongoing development of OIFR (App) which is still in development/proof of concept stage. Roll budget 26/27</t>
  </si>
  <si>
    <t>RBAC paper approved - 3 additional posts - to sit in BAU. Budget to be rolled</t>
  </si>
  <si>
    <t xml:space="preserve">see workings from Procurement </t>
  </si>
  <si>
    <t>see email from Elisa 6/8/25. £15k per force. Awaiting approval at sept DSD Gold meeting - jan - mar 26 funds needed. Project Mgt solution. Not going to be spent 25/26</t>
  </si>
  <si>
    <t>Improve comms with Victims of Crime and firearms licences - receipts of comms by customers via SMS. SalesForce.  Staffing - tim 100% / Rhi 50% /Andy 100% - Aline to provide. Citizen First pay expected for P9-12. Tim 100% = £49528, Rhi 50% = £11,100 and Andy Hayes 50% = £18341 therefore total is £78,971 and your 50% should be roughly £39,485.58.  Non staff costs £294k (system, initial imp &amp; consultancy). Budget required for 26/27 - £666k excluding staffing costs. £23k STORM Facades</t>
  </si>
  <si>
    <t>CAP00135</t>
  </si>
  <si>
    <t>Transend (new Tranman system)</t>
  </si>
  <si>
    <t>Icotech - Microsoft project management solution</t>
  </si>
  <si>
    <t>CAP00134</t>
  </si>
  <si>
    <t>Steve Woolway - end of life therefore replacing  14 purchased in 24/25 - coded to revenue account. 6 purchased in July 25 (paid), 1 PO for 20 more cameras  in  3 batches (6,8,6) @ £5k each (new model 1800's not cheaper 1700's model)</t>
  </si>
  <si>
    <t>£35k rollover</t>
  </si>
  <si>
    <t>Maximum £30k left to spd. ZM to touch base with Deb identify unpaid invoices</t>
  </si>
  <si>
    <t>PS Davies requested remaining budget to be rolled fwd see email</t>
  </si>
  <si>
    <t>Lewys Davies - see TEAMS message 1/8/25. Forecast changed 03/02/26</t>
  </si>
  <si>
    <t xml:space="preserve">Airwave reserve balance possibly use .  400 replaced in 25/26 end of life £298K, 26/27 £0K, 200 27/28, 1466 replaced in 28/29.  Capitalisation </t>
  </si>
  <si>
    <t>To be funded rev con't to cap - contingency and ops support.  See notes from 10th Dec. Funded from rev</t>
  </si>
  <si>
    <t>11 Drones in Force - 8 in Spec Ops. None need replacing this FY.  3 replacements in 26/27 £8k each = £24k</t>
  </si>
  <si>
    <t>CAP00027</t>
  </si>
  <si>
    <t xml:space="preserve">rev expenditure not included </t>
  </si>
  <si>
    <t>CAP00132</t>
  </si>
  <si>
    <t>CAP00034</t>
  </si>
  <si>
    <t>ICT00101</t>
  </si>
  <si>
    <t xml:space="preserve">ICT Convergence </t>
  </si>
  <si>
    <t>Note:-</t>
  </si>
  <si>
    <t>The table above includes budget and expenditure for both capital and revenue as identified in the MTFP</t>
  </si>
  <si>
    <t>Funding of Programme</t>
  </si>
  <si>
    <t>Capital Grant</t>
  </si>
  <si>
    <t>Revenue Contribution to Capital</t>
  </si>
  <si>
    <t>Funding from Reserves and Committed Funds</t>
  </si>
  <si>
    <t>ESN Reserve</t>
  </si>
  <si>
    <t>Funding from external borrowing - PWLB</t>
  </si>
  <si>
    <t>Balance to be found in In Year Rev position</t>
  </si>
  <si>
    <t>Capital Asset Disposal</t>
  </si>
  <si>
    <t>Other Grant Funding (non Capital)</t>
  </si>
  <si>
    <t>Total funds available</t>
  </si>
  <si>
    <t>Shortfall / (surplus) in funding</t>
  </si>
  <si>
    <t xml:space="preserve">Closing Balance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</si>
</sst>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7" formatCode="&quot;£&quot;#,##0.00;\-&quot;£&quot;#,##0.00"/>
    <numFmt numFmtId="8" formatCode="&quot;£&quot;#,##0.00;[Red]\-&quot;£&quot;#,##0.00"/>
    <numFmt numFmtId="41" formatCode="_-* #,##0_-;\-* #,##0_-;_-* &quot;-&quot;_-;_-@_-"/>
    <numFmt numFmtId="44" formatCode="_-&quot;£&quot;* #,##0.00_-;\-&quot;£&quot;* #,##0.00_-;_-&quot;£&quot;* &quot;-&quot;??_-;_-@_-"/>
    <numFmt numFmtId="43" formatCode="_-* #,##0.00_-;\-* #,##0.00_-;_-* &quot;-&quot;??_-;_-@_-"/>
    <numFmt numFmtId="164" formatCode="#,##0;[Red]\(#,##0\)"/>
    <numFmt numFmtId="165" formatCode="#,##0.00;[Red]\(#,##0.00\)"/>
    <numFmt numFmtId="166" formatCode="&quot;£&quot;#,##0.00"/>
    <numFmt numFmtId="167" formatCode="[$£-809]#,##0.00;&quot;-&quot;[$£-809]#,##0.00"/>
    <numFmt numFmtId="168" formatCode="#,##0.00_ ;[Red]\-#,##0.00\ "/>
    <numFmt numFmtId="169" formatCode="#,##0_ ;[Red]\-#,##0\ "/>
    <numFmt numFmtId="170" formatCode="0_ ;[Red]\-0\ "/>
    <numFmt numFmtId="171" formatCode="#,##0;[Red]\(#,##0\);&quot;-&quot;"/>
    <numFmt numFmtId="172" formatCode="#,##0.000;[Red]\(#,##0.000\);&quot;-&quot;"/>
    <numFmt numFmtId="173" formatCode="#,##0.0000;[Red]\(#,##0.0000\);&quot;-&quot;"/>
    <numFmt numFmtId="174" formatCode="#,##0.00000000000"/>
    <numFmt numFmtId="175" formatCode="_-* #,##0_-;\-* #,##0_-;_-* &quot;-&quot;??_-;_-@_-"/>
    <numFmt numFmtId="176" formatCode="0.0%"/>
    <numFmt numFmtId="177" formatCode="#,##0_ ;[Red]\(#,##0\)"/>
  </numFmts>
  <fonts count="91" x14ac:knownFonts="1">
    <font>
      <sz val="11"/>
      <color theme="1"/>
      <name val="Calibri"/>
      <family val="2"/>
      <scheme val="minor"/>
    </font>
    <font>
      <i/>
      <sz val="11"/>
      <color theme="1"/>
      <name val="Calibri"/>
      <family val="2"/>
      <scheme val="minor"/>
    </font>
    <font>
      <i/>
      <sz val="10"/>
      <color theme="1"/>
      <name val="Courier New"/>
      <family val="3"/>
    </font>
    <font>
      <sz val="10"/>
      <color theme="1"/>
      <name val="Courier New"/>
      <family val="3"/>
    </font>
    <font>
      <sz val="10"/>
      <name val="Arial"/>
      <family val="2"/>
    </font>
    <font>
      <sz val="10"/>
      <name val="Arial"/>
      <family val="2"/>
    </font>
    <font>
      <b/>
      <sz val="10"/>
      <name val="Arial"/>
      <family val="2"/>
    </font>
    <font>
      <b/>
      <sz val="12"/>
      <name val="Arial"/>
      <family val="2"/>
    </font>
    <font>
      <b/>
      <sz val="11"/>
      <name val="Arial"/>
      <family val="2"/>
    </font>
    <font>
      <b/>
      <sz val="11"/>
      <color indexed="62"/>
      <name val="Arial"/>
      <family val="2"/>
    </font>
    <font>
      <u/>
      <sz val="11"/>
      <color theme="10"/>
      <name val="Calibri"/>
      <family val="2"/>
      <scheme val="minor"/>
    </font>
    <font>
      <sz val="11"/>
      <color theme="1"/>
      <name val="Calibri"/>
      <family val="2"/>
      <scheme val="minor"/>
    </font>
    <font>
      <b/>
      <sz val="11"/>
      <color theme="1"/>
      <name val="Calibri"/>
      <family val="2"/>
      <scheme val="minor"/>
    </font>
    <font>
      <sz val="12"/>
      <name val="Arial"/>
      <family val="2"/>
    </font>
    <font>
      <sz val="11"/>
      <color rgb="FF000000"/>
      <name val="Calibri"/>
      <family val="2"/>
    </font>
    <font>
      <b/>
      <sz val="10"/>
      <name val="Calibri"/>
      <family val="2"/>
    </font>
    <font>
      <b/>
      <u/>
      <sz val="10"/>
      <name val="Arial"/>
      <family val="2"/>
    </font>
    <font>
      <b/>
      <sz val="11"/>
      <name val="Calibri"/>
      <family val="2"/>
    </font>
    <font>
      <sz val="11"/>
      <name val="Calibri"/>
      <family val="2"/>
    </font>
    <font>
      <sz val="10"/>
      <color rgb="FF000000"/>
      <name val="Arial"/>
      <family val="2"/>
    </font>
    <font>
      <b/>
      <sz val="10"/>
      <color rgb="FF000000"/>
      <name val="Arial"/>
      <family val="2"/>
    </font>
    <font>
      <sz val="10"/>
      <color theme="1"/>
      <name val="Arial"/>
      <family val="2"/>
    </font>
    <font>
      <b/>
      <sz val="10"/>
      <color rgb="FFFF0000"/>
      <name val="Arial"/>
      <family val="2"/>
    </font>
    <font>
      <sz val="10"/>
      <color theme="0" tint="-0.249977111117893"/>
      <name val="Arial"/>
      <family val="2"/>
    </font>
    <font>
      <u/>
      <sz val="10"/>
      <color rgb="FFFF0000"/>
      <name val="Arial"/>
      <family val="2"/>
    </font>
    <font>
      <sz val="10"/>
      <name val="Calibri"/>
      <family val="2"/>
    </font>
    <font>
      <b/>
      <sz val="10"/>
      <color indexed="10"/>
      <name val="Arial"/>
      <family val="2"/>
    </font>
    <font>
      <sz val="10"/>
      <color rgb="FFFF0000"/>
      <name val="Arial"/>
      <family val="2"/>
    </font>
    <font>
      <b/>
      <sz val="11"/>
      <color rgb="FFFF0000"/>
      <name val="Calibri"/>
      <family val="2"/>
    </font>
    <font>
      <sz val="11"/>
      <color theme="0" tint="-0.249977111117893"/>
      <name val="Calibri"/>
      <family val="2"/>
    </font>
    <font>
      <b/>
      <sz val="11"/>
      <color rgb="FF000000"/>
      <name val="Calibri"/>
      <family val="2"/>
    </font>
    <font>
      <u/>
      <sz val="11"/>
      <color rgb="FFFF0000"/>
      <name val="Calibri"/>
      <family val="2"/>
    </font>
    <font>
      <sz val="11"/>
      <name val="Calibri"/>
      <family val="2"/>
      <scheme val="minor"/>
    </font>
    <font>
      <sz val="11"/>
      <color rgb="FFFF0000"/>
      <name val="Calibri"/>
      <family val="2"/>
      <scheme val="minor"/>
    </font>
    <font>
      <sz val="11"/>
      <color rgb="FFFF0000"/>
      <name val="Calibri"/>
      <family val="2"/>
    </font>
    <font>
      <b/>
      <sz val="11"/>
      <color rgb="FFFF0000"/>
      <name val="Calibri"/>
      <family val="2"/>
      <scheme val="minor"/>
    </font>
    <font>
      <b/>
      <sz val="12"/>
      <color theme="0"/>
      <name val="Arial"/>
      <family val="2"/>
    </font>
    <font>
      <b/>
      <sz val="11"/>
      <color theme="0"/>
      <name val="Arial"/>
      <family val="2"/>
    </font>
    <font>
      <sz val="20"/>
      <color theme="1"/>
      <name val="Calibri"/>
      <family val="2"/>
    </font>
    <font>
      <sz val="10"/>
      <name val="Arial"/>
      <family val="2"/>
    </font>
    <font>
      <sz val="11"/>
      <color theme="1" tint="4.9989318521683403E-2"/>
      <name val="Calibri"/>
      <family val="2"/>
      <scheme val="minor"/>
    </font>
    <font>
      <sz val="10"/>
      <name val="Arial"/>
      <family val="2"/>
    </font>
    <font>
      <sz val="11"/>
      <color theme="2" tint="-0.249977111117893"/>
      <name val="Calibri"/>
      <family val="2"/>
    </font>
    <font>
      <b/>
      <sz val="12"/>
      <color theme="1"/>
      <name val="Calibri"/>
      <family val="2"/>
      <scheme val="minor"/>
    </font>
    <font>
      <b/>
      <u/>
      <sz val="11"/>
      <color theme="1"/>
      <name val="Calibri"/>
      <family val="2"/>
      <scheme val="minor"/>
    </font>
    <font>
      <b/>
      <u/>
      <sz val="11"/>
      <name val="Calibri"/>
      <family val="2"/>
      <scheme val="minor"/>
    </font>
    <font>
      <sz val="11"/>
      <name val="Calibri"/>
      <family val="2"/>
    </font>
    <font>
      <sz val="11"/>
      <color theme="1"/>
      <name val="Calibri"/>
      <family val="2"/>
    </font>
    <font>
      <sz val="11"/>
      <name val="Calibri"/>
      <family val="2"/>
    </font>
    <font>
      <sz val="11"/>
      <color theme="1"/>
      <name val="Arial"/>
      <family val="2"/>
    </font>
    <font>
      <sz val="11"/>
      <name val="Calibri"/>
      <family val="2"/>
    </font>
    <font>
      <b/>
      <sz val="9"/>
      <color rgb="FFFF0000"/>
      <name val="Calibri"/>
      <family val="2"/>
    </font>
    <font>
      <sz val="10"/>
      <color theme="1"/>
      <name val="Calibri"/>
      <family val="2"/>
      <scheme val="minor"/>
    </font>
    <font>
      <b/>
      <sz val="10"/>
      <color rgb="FFFF0000"/>
      <name val="Calibri"/>
      <family val="2"/>
      <scheme val="minor"/>
    </font>
    <font>
      <b/>
      <sz val="10"/>
      <color theme="1"/>
      <name val="Calibri"/>
      <family val="2"/>
      <scheme val="minor"/>
    </font>
    <font>
      <b/>
      <sz val="9"/>
      <color indexed="81"/>
      <name val="Tahoma"/>
      <family val="2"/>
    </font>
    <font>
      <sz val="9"/>
      <color indexed="81"/>
      <name val="Tahoma"/>
      <family val="2"/>
    </font>
    <font>
      <b/>
      <u/>
      <sz val="11"/>
      <name val="Calibri"/>
      <family val="2"/>
    </font>
    <font>
      <b/>
      <sz val="11"/>
      <name val="Calibri"/>
      <family val="2"/>
      <scheme val="minor"/>
    </font>
    <font>
      <sz val="11"/>
      <name val="Arial"/>
      <family val="2"/>
    </font>
    <font>
      <b/>
      <sz val="9"/>
      <name val="Arial"/>
      <family val="2"/>
    </font>
    <font>
      <b/>
      <sz val="8"/>
      <color rgb="FFFF0000"/>
      <name val="Arial"/>
      <family val="2"/>
    </font>
    <font>
      <b/>
      <sz val="8"/>
      <name val="Arial"/>
      <family val="2"/>
    </font>
    <font>
      <b/>
      <i/>
      <sz val="11"/>
      <color rgb="FF00B0F0"/>
      <name val="Calibri"/>
      <family val="2"/>
    </font>
    <font>
      <i/>
      <sz val="11"/>
      <color rgb="FF00B0F0"/>
      <name val="Calibri"/>
      <family val="2"/>
    </font>
    <font>
      <b/>
      <sz val="12"/>
      <color theme="0"/>
      <name val="Calibri"/>
      <family val="2"/>
      <scheme val="minor"/>
    </font>
    <font>
      <b/>
      <sz val="10"/>
      <color theme="0"/>
      <name val="Arial"/>
      <family val="2"/>
    </font>
    <font>
      <sz val="10"/>
      <color theme="0"/>
      <name val="Arial"/>
      <family val="2"/>
    </font>
    <font>
      <sz val="11"/>
      <color theme="0"/>
      <name val="Calibri"/>
      <family val="2"/>
    </font>
    <font>
      <b/>
      <u/>
      <sz val="10"/>
      <color rgb="FFFF0000"/>
      <name val="Arial"/>
      <family val="2"/>
    </font>
    <font>
      <b/>
      <sz val="12"/>
      <color theme="0"/>
      <name val="Verdana"/>
      <family val="2"/>
    </font>
    <font>
      <sz val="12"/>
      <color theme="1"/>
      <name val="Verdana"/>
      <family val="2"/>
    </font>
    <font>
      <sz val="12"/>
      <name val="Verdana"/>
      <family val="2"/>
    </font>
    <font>
      <sz val="12"/>
      <color theme="0"/>
      <name val="Verdana"/>
      <family val="2"/>
    </font>
    <font>
      <u/>
      <sz val="11"/>
      <color rgb="FF000000"/>
      <name val="Calibri"/>
      <family val="2"/>
    </font>
    <font>
      <b/>
      <sz val="10"/>
      <color theme="2"/>
      <name val="Arial"/>
      <family val="2"/>
    </font>
    <font>
      <sz val="10"/>
      <color theme="2"/>
      <name val="Arial"/>
      <family val="2"/>
    </font>
    <font>
      <sz val="10"/>
      <color theme="8" tint="-0.249977111117893"/>
      <name val="Arial"/>
      <family val="2"/>
    </font>
    <font>
      <b/>
      <sz val="10"/>
      <color theme="8" tint="-0.249977111117893"/>
      <name val="Arial"/>
      <family val="2"/>
    </font>
    <font>
      <b/>
      <sz val="11"/>
      <color theme="8" tint="-0.249977111117893"/>
      <name val="Arial"/>
      <family val="2"/>
    </font>
    <font>
      <sz val="10"/>
      <color theme="0" tint="-4.9989318521683403E-2"/>
      <name val="Arial"/>
      <family val="2"/>
    </font>
    <font>
      <b/>
      <sz val="10"/>
      <color theme="1"/>
      <name val="Arial"/>
      <family val="2"/>
    </font>
    <font>
      <b/>
      <sz val="11"/>
      <color theme="1"/>
      <name val="Arial"/>
      <family val="2"/>
    </font>
    <font>
      <b/>
      <u/>
      <sz val="10"/>
      <color theme="1"/>
      <name val="Arial"/>
      <family val="2"/>
    </font>
    <font>
      <b/>
      <sz val="12"/>
      <color theme="4" tint="-0.249977111117893"/>
      <name val="Calibri"/>
      <family val="2"/>
      <scheme val="minor"/>
    </font>
    <font>
      <sz val="10"/>
      <color theme="4" tint="-0.249977111117893"/>
      <name val="Arial"/>
      <family val="2"/>
    </font>
    <font>
      <b/>
      <sz val="10"/>
      <color rgb="FF0070C0"/>
      <name val="Arial"/>
      <family val="2"/>
    </font>
    <font>
      <sz val="9"/>
      <name val="Arial"/>
      <family val="2"/>
    </font>
    <font>
      <sz val="11"/>
      <color rgb="FF0070C0"/>
      <name val="Calibri"/>
      <family val="2"/>
      <scheme val="minor"/>
    </font>
    <font>
      <sz val="11"/>
      <color theme="4" tint="-0.249977111117893"/>
      <name val="Calibri"/>
      <family val="2"/>
      <scheme val="minor"/>
    </font>
    <font>
      <b/>
      <sz val="11"/>
      <color theme="4" tint="-0.249977111117893"/>
      <name val="Calibri"/>
      <family val="2"/>
      <scheme val="minor"/>
    </font>
  </fonts>
  <fills count="30">
    <fill>
      <patternFill patternType="none"/>
    </fill>
    <fill>
      <patternFill patternType="gray125"/>
    </fill>
    <fill>
      <patternFill patternType="solid">
        <fgColor indexed="43"/>
        <bgColor indexed="64"/>
      </patternFill>
    </fill>
    <fill>
      <patternFill patternType="solid">
        <fgColor rgb="FFFF0000"/>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rgb="FF00B0F0"/>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FFC000"/>
        <bgColor indexed="64"/>
      </patternFill>
    </fill>
    <fill>
      <patternFill patternType="solid">
        <fgColor theme="5" tint="0.79998168889431442"/>
        <bgColor indexed="64"/>
      </patternFill>
    </fill>
    <fill>
      <patternFill patternType="solid">
        <fgColor theme="4" tint="-0.249977111117893"/>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rgb="FFFFFF0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rgb="FFE2EFDA"/>
        <bgColor rgb="FF000000"/>
      </patternFill>
    </fill>
    <fill>
      <patternFill patternType="solid">
        <fgColor theme="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1"/>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2" tint="-0.499984740745262"/>
        <bgColor indexed="64"/>
      </patternFill>
    </fill>
    <fill>
      <patternFill patternType="solid">
        <fgColor theme="9" tint="0.79998168889431442"/>
        <bgColor indexed="64"/>
      </patternFill>
    </fill>
    <fill>
      <patternFill patternType="solid">
        <fgColor rgb="FFFFCCFF"/>
        <bgColor indexed="64"/>
      </patternFill>
    </fill>
  </fills>
  <borders count="36">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bottom style="thin">
        <color indexed="64"/>
      </bottom>
      <diagonal/>
    </border>
    <border>
      <left/>
      <right/>
      <top style="thin">
        <color indexed="64"/>
      </top>
      <bottom style="medium">
        <color indexed="64"/>
      </bottom>
      <diagonal/>
    </border>
  </borders>
  <cellStyleXfs count="74">
    <xf numFmtId="0" fontId="0" fillId="0" borderId="0"/>
    <xf numFmtId="0" fontId="4" fillId="0" borderId="0"/>
    <xf numFmtId="0" fontId="5" fillId="0" borderId="0"/>
    <xf numFmtId="9" fontId="4" fillId="0" borderId="0" applyFont="0" applyFill="0" applyBorder="0" applyAlignment="0" applyProtection="0"/>
    <xf numFmtId="0" fontId="10" fillId="0" borderId="0" applyNumberFormat="0" applyFill="0" applyBorder="0" applyAlignment="0" applyProtection="0"/>
    <xf numFmtId="0" fontId="5" fillId="0" borderId="0"/>
    <xf numFmtId="0" fontId="5" fillId="0" borderId="0"/>
    <xf numFmtId="0" fontId="5" fillId="0" borderId="0"/>
    <xf numFmtId="0" fontId="13" fillId="0" borderId="0"/>
    <xf numFmtId="0" fontId="14" fillId="0" borderId="0" applyNumberFormat="0" applyFont="0" applyBorder="0" applyProtection="0"/>
    <xf numFmtId="0" fontId="14" fillId="0" borderId="0"/>
    <xf numFmtId="0" fontId="14" fillId="0" borderId="0" applyNumberFormat="0" applyFont="0" applyBorder="0" applyProtection="0"/>
    <xf numFmtId="0" fontId="18" fillId="0" borderId="0"/>
    <xf numFmtId="0" fontId="11" fillId="0" borderId="0"/>
    <xf numFmtId="0" fontId="11" fillId="0" borderId="0"/>
    <xf numFmtId="9" fontId="14" fillId="0" borderId="0" applyFont="0" applyFill="0" applyBorder="0" applyAlignment="0" applyProtection="0"/>
    <xf numFmtId="0" fontId="18" fillId="0" borderId="0"/>
    <xf numFmtId="0" fontId="18" fillId="0" borderId="0"/>
    <xf numFmtId="0" fontId="5" fillId="0" borderId="0"/>
    <xf numFmtId="0" fontId="11" fillId="0" borderId="0"/>
    <xf numFmtId="0" fontId="5" fillId="0" borderId="0"/>
    <xf numFmtId="9" fontId="13" fillId="0" borderId="0" applyFont="0" applyFill="0" applyBorder="0" applyAlignment="0" applyProtection="0"/>
    <xf numFmtId="9" fontId="5"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39" fillId="0" borderId="0"/>
    <xf numFmtId="0" fontId="4" fillId="0" borderId="0"/>
    <xf numFmtId="43" fontId="11" fillId="0" borderId="0" applyFont="0" applyFill="0" applyBorder="0" applyAlignment="0" applyProtection="0"/>
    <xf numFmtId="0" fontId="41" fillId="0" borderId="0"/>
    <xf numFmtId="0" fontId="18" fillId="0" borderId="0"/>
    <xf numFmtId="0" fontId="4" fillId="0" borderId="0"/>
    <xf numFmtId="0" fontId="46"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1" fillId="0" borderId="0"/>
    <xf numFmtId="0" fontId="1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4" fillId="0" borderId="0"/>
    <xf numFmtId="0" fontId="48" fillId="0" borderId="0"/>
    <xf numFmtId="43" fontId="1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8" fillId="0" borderId="0"/>
    <xf numFmtId="43" fontId="11" fillId="0" borderId="0" applyFont="0" applyFill="0" applyBorder="0" applyAlignment="0" applyProtection="0"/>
    <xf numFmtId="43" fontId="11" fillId="0" borderId="0" applyFont="0" applyFill="0" applyBorder="0" applyAlignment="0" applyProtection="0"/>
    <xf numFmtId="0" fontId="18" fillId="0" borderId="0"/>
    <xf numFmtId="43" fontId="11" fillId="0" borderId="0" applyFont="0" applyFill="0" applyBorder="0" applyAlignment="0" applyProtection="0"/>
    <xf numFmtId="0" fontId="50" fillId="0" borderId="0"/>
    <xf numFmtId="0" fontId="4" fillId="0" borderId="0"/>
    <xf numFmtId="0" fontId="4" fillId="0" borderId="0"/>
    <xf numFmtId="0" fontId="4" fillId="0" borderId="0"/>
    <xf numFmtId="9"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43" fontId="1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8" fillId="0" borderId="0"/>
    <xf numFmtId="43" fontId="1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8" fillId="0" borderId="0"/>
  </cellStyleXfs>
  <cellXfs count="637">
    <xf numFmtId="0" fontId="0" fillId="0" borderId="0" xfId="0"/>
    <xf numFmtId="0" fontId="0" fillId="0" borderId="0" xfId="0" applyAlignment="1">
      <alignment horizontal="left" vertical="top"/>
    </xf>
    <xf numFmtId="0" fontId="1" fillId="0" borderId="0" xfId="0" applyFont="1" applyAlignment="1">
      <alignment horizontal="left" vertical="top"/>
    </xf>
    <xf numFmtId="0" fontId="1" fillId="0" borderId="0" xfId="0" applyFont="1"/>
    <xf numFmtId="0" fontId="2"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4" fillId="0" borderId="0" xfId="1"/>
    <xf numFmtId="0" fontId="6" fillId="0" borderId="0" xfId="1" applyFont="1"/>
    <xf numFmtId="0" fontId="4" fillId="0" borderId="0" xfId="1" applyAlignment="1">
      <alignment wrapText="1"/>
    </xf>
    <xf numFmtId="3" fontId="8" fillId="2" borderId="3" xfId="1" applyNumberFormat="1" applyFont="1" applyFill="1" applyBorder="1" applyAlignment="1">
      <alignment horizontal="center" wrapText="1"/>
    </xf>
    <xf numFmtId="0" fontId="9" fillId="0" borderId="0" xfId="1" applyFont="1"/>
    <xf numFmtId="0" fontId="0" fillId="3" borderId="0" xfId="0" applyFill="1"/>
    <xf numFmtId="0" fontId="10" fillId="0" borderId="0" xfId="4" applyAlignment="1">
      <alignment horizontal="left" vertical="top"/>
    </xf>
    <xf numFmtId="164" fontId="4" fillId="0" borderId="0" xfId="1" applyNumberFormat="1"/>
    <xf numFmtId="164" fontId="6" fillId="0" borderId="0" xfId="1" applyNumberFormat="1" applyFont="1"/>
    <xf numFmtId="164" fontId="4" fillId="0" borderId="0" xfId="1" applyNumberFormat="1" applyAlignment="1">
      <alignment wrapText="1"/>
    </xf>
    <xf numFmtId="164" fontId="6" fillId="2" borderId="0" xfId="1" applyNumberFormat="1" applyFont="1" applyFill="1"/>
    <xf numFmtId="164" fontId="6" fillId="2" borderId="0" xfId="1" applyNumberFormat="1" applyFont="1" applyFill="1" applyAlignment="1">
      <alignment horizontal="left" wrapText="1"/>
    </xf>
    <xf numFmtId="164" fontId="6" fillId="4" borderId="0" xfId="1" applyNumberFormat="1" applyFont="1" applyFill="1"/>
    <xf numFmtId="164" fontId="6" fillId="5" borderId="0" xfId="1" applyNumberFormat="1" applyFont="1" applyFill="1"/>
    <xf numFmtId="0" fontId="6" fillId="0" borderId="0" xfId="1" applyFont="1" applyAlignment="1">
      <alignment horizontal="left" wrapText="1"/>
    </xf>
    <xf numFmtId="164" fontId="6" fillId="0" borderId="0" xfId="1" applyNumberFormat="1" applyFont="1" applyAlignment="1">
      <alignment horizontal="left" wrapText="1"/>
    </xf>
    <xf numFmtId="165" fontId="0" fillId="0" borderId="0" xfId="0" applyNumberFormat="1"/>
    <xf numFmtId="164" fontId="8" fillId="6" borderId="3" xfId="2" applyNumberFormat="1" applyFont="1" applyFill="1" applyBorder="1" applyAlignment="1">
      <alignment horizontal="center" wrapText="1"/>
    </xf>
    <xf numFmtId="3" fontId="8" fillId="7" borderId="3" xfId="1" applyNumberFormat="1" applyFont="1" applyFill="1" applyBorder="1" applyAlignment="1">
      <alignment horizontal="center" wrapText="1"/>
    </xf>
    <xf numFmtId="0" fontId="6" fillId="0" borderId="0" xfId="9" applyFont="1"/>
    <xf numFmtId="0" fontId="16" fillId="0" borderId="0" xfId="9" applyFont="1"/>
    <xf numFmtId="0" fontId="19" fillId="0" borderId="0" xfId="9" applyFont="1"/>
    <xf numFmtId="0" fontId="19" fillId="0" borderId="0" xfId="9" applyFont="1" applyBorder="1"/>
    <xf numFmtId="0" fontId="19" fillId="0" borderId="0" xfId="10" applyFont="1"/>
    <xf numFmtId="167" fontId="19" fillId="0" borderId="0" xfId="11" applyNumberFormat="1" applyFont="1" applyBorder="1"/>
    <xf numFmtId="0" fontId="21" fillId="0" borderId="0" xfId="9" applyFont="1"/>
    <xf numFmtId="44" fontId="19" fillId="0" borderId="0" xfId="10" applyNumberFormat="1" applyFont="1"/>
    <xf numFmtId="167" fontId="20" fillId="0" borderId="0" xfId="11" applyNumberFormat="1" applyFont="1" applyBorder="1"/>
    <xf numFmtId="14" fontId="19" fillId="0" borderId="0" xfId="10" applyNumberFormat="1" applyFont="1"/>
    <xf numFmtId="17" fontId="19" fillId="0" borderId="0" xfId="9" applyNumberFormat="1" applyFont="1"/>
    <xf numFmtId="0" fontId="20" fillId="0" borderId="0" xfId="11" applyFont="1" applyAlignment="1">
      <alignment horizontal="right"/>
    </xf>
    <xf numFmtId="0" fontId="22" fillId="0" borderId="10" xfId="10" applyFont="1" applyBorder="1"/>
    <xf numFmtId="0" fontId="19" fillId="0" borderId="11" xfId="10" applyFont="1" applyBorder="1"/>
    <xf numFmtId="0" fontId="19" fillId="0" borderId="12" xfId="10" applyFont="1" applyBorder="1"/>
    <xf numFmtId="0" fontId="19" fillId="0" borderId="13" xfId="10" applyFont="1" applyBorder="1"/>
    <xf numFmtId="0" fontId="23" fillId="8" borderId="14" xfId="10" applyFont="1" applyFill="1" applyBorder="1"/>
    <xf numFmtId="0" fontId="20" fillId="0" borderId="11" xfId="10" applyFont="1" applyBorder="1"/>
    <xf numFmtId="0" fontId="20" fillId="0" borderId="12" xfId="10" applyFont="1" applyBorder="1" applyAlignment="1">
      <alignment horizontal="center"/>
    </xf>
    <xf numFmtId="0" fontId="20" fillId="0" borderId="13" xfId="10" applyFont="1" applyBorder="1"/>
    <xf numFmtId="17" fontId="19" fillId="0" borderId="4" xfId="10" applyNumberFormat="1" applyFont="1" applyBorder="1"/>
    <xf numFmtId="0" fontId="19" fillId="0" borderId="7" xfId="10" applyFont="1" applyBorder="1" applyAlignment="1">
      <alignment horizontal="center"/>
    </xf>
    <xf numFmtId="166" fontId="19" fillId="0" borderId="0" xfId="10" applyNumberFormat="1" applyFont="1" applyAlignment="1">
      <alignment horizontal="center"/>
    </xf>
    <xf numFmtId="166" fontId="19" fillId="0" borderId="7" xfId="10" applyNumberFormat="1" applyFont="1" applyBorder="1" applyAlignment="1">
      <alignment horizontal="center"/>
    </xf>
    <xf numFmtId="7" fontId="19" fillId="0" borderId="4" xfId="10" applyNumberFormat="1" applyFont="1" applyBorder="1" applyAlignment="1">
      <alignment horizontal="center"/>
    </xf>
    <xf numFmtId="166" fontId="19" fillId="0" borderId="4" xfId="10" applyNumberFormat="1" applyFont="1" applyBorder="1" applyAlignment="1">
      <alignment horizontal="center"/>
    </xf>
    <xf numFmtId="166" fontId="21" fillId="0" borderId="0" xfId="14" applyNumberFormat="1" applyFont="1" applyAlignment="1">
      <alignment horizontal="center"/>
    </xf>
    <xf numFmtId="0" fontId="24" fillId="0" borderId="4" xfId="10" applyFont="1" applyBorder="1"/>
    <xf numFmtId="0" fontId="20" fillId="0" borderId="15" xfId="10" applyFont="1" applyBorder="1"/>
    <xf numFmtId="0" fontId="20" fillId="0" borderId="16" xfId="10" applyFont="1" applyBorder="1" applyAlignment="1">
      <alignment horizontal="center"/>
    </xf>
    <xf numFmtId="0" fontId="20" fillId="0" borderId="17" xfId="10" applyFont="1" applyBorder="1"/>
    <xf numFmtId="0" fontId="17" fillId="0" borderId="0" xfId="16" applyFont="1" applyAlignment="1">
      <alignment horizontal="center" vertical="center" wrapText="1"/>
    </xf>
    <xf numFmtId="168" fontId="17" fillId="0" borderId="0" xfId="16" applyNumberFormat="1" applyFont="1" applyAlignment="1">
      <alignment horizontal="center" vertical="center" wrapText="1"/>
    </xf>
    <xf numFmtId="0" fontId="5" fillId="0" borderId="0" xfId="20"/>
    <xf numFmtId="0" fontId="5" fillId="0" borderId="0" xfId="20" applyAlignment="1">
      <alignment horizontal="center"/>
    </xf>
    <xf numFmtId="3" fontId="5" fillId="0" borderId="0" xfId="20" applyNumberFormat="1" applyAlignment="1">
      <alignment horizontal="center"/>
    </xf>
    <xf numFmtId="3" fontId="5" fillId="0" borderId="0" xfId="20" applyNumberFormat="1"/>
    <xf numFmtId="0" fontId="6" fillId="0" borderId="0" xfId="20" applyFont="1"/>
    <xf numFmtId="3" fontId="6" fillId="0" borderId="0" xfId="20" applyNumberFormat="1" applyFont="1" applyAlignment="1">
      <alignment horizontal="center"/>
    </xf>
    <xf numFmtId="174" fontId="5" fillId="0" borderId="0" xfId="20" applyNumberFormat="1"/>
    <xf numFmtId="0" fontId="28" fillId="0" borderId="10" xfId="0" applyFont="1" applyBorder="1"/>
    <xf numFmtId="0" fontId="0" fillId="0" borderId="11" xfId="0" applyBorder="1"/>
    <xf numFmtId="0" fontId="0" fillId="0" borderId="12" xfId="0" applyBorder="1"/>
    <xf numFmtId="0" fontId="0" fillId="0" borderId="13" xfId="0" applyBorder="1"/>
    <xf numFmtId="0" fontId="29" fillId="8" borderId="14" xfId="0" applyFont="1" applyFill="1" applyBorder="1"/>
    <xf numFmtId="0" fontId="30" fillId="0" borderId="11" xfId="0" applyFont="1" applyBorder="1"/>
    <xf numFmtId="0" fontId="30" fillId="0" borderId="12" xfId="0" applyFont="1" applyBorder="1" applyAlignment="1">
      <alignment horizontal="center"/>
    </xf>
    <xf numFmtId="0" fontId="30" fillId="0" borderId="13" xfId="0" applyFont="1" applyBorder="1"/>
    <xf numFmtId="17" fontId="0" fillId="0" borderId="4" xfId="0" applyNumberFormat="1" applyBorder="1"/>
    <xf numFmtId="0" fontId="0" fillId="0" borderId="7" xfId="0" applyBorder="1" applyAlignment="1">
      <alignment horizontal="center"/>
    </xf>
    <xf numFmtId="0" fontId="31" fillId="0" borderId="4" xfId="0" applyFont="1" applyBorder="1"/>
    <xf numFmtId="0" fontId="30" fillId="0" borderId="4" xfId="0" applyFont="1" applyBorder="1" applyAlignment="1">
      <alignment horizontal="center"/>
    </xf>
    <xf numFmtId="0" fontId="30" fillId="0" borderId="15" xfId="0" applyFont="1" applyBorder="1"/>
    <xf numFmtId="0" fontId="30" fillId="0" borderId="16" xfId="0" applyFont="1" applyBorder="1" applyAlignment="1">
      <alignment horizontal="center"/>
    </xf>
    <xf numFmtId="0" fontId="30" fillId="0" borderId="17" xfId="0" applyFont="1" applyBorder="1"/>
    <xf numFmtId="166" fontId="0" fillId="0" borderId="4" xfId="0" applyNumberFormat="1" applyBorder="1" applyAlignment="1">
      <alignment horizontal="center"/>
    </xf>
    <xf numFmtId="10" fontId="0" fillId="0" borderId="4" xfId="15" applyNumberFormat="1" applyFont="1" applyBorder="1" applyAlignment="1">
      <alignment horizontal="center"/>
    </xf>
    <xf numFmtId="10" fontId="30" fillId="0" borderId="4" xfId="0" applyNumberFormat="1" applyFont="1" applyBorder="1" applyAlignment="1">
      <alignment horizontal="center"/>
    </xf>
    <xf numFmtId="3" fontId="4" fillId="0" borderId="0" xfId="1" applyNumberFormat="1"/>
    <xf numFmtId="4" fontId="19" fillId="0" borderId="0" xfId="9" applyNumberFormat="1" applyFont="1"/>
    <xf numFmtId="0" fontId="12" fillId="11" borderId="0" xfId="0" applyFont="1" applyFill="1" applyAlignment="1">
      <alignment vertical="center"/>
    </xf>
    <xf numFmtId="0" fontId="0" fillId="11" borderId="0" xfId="0" applyFill="1"/>
    <xf numFmtId="8" fontId="0" fillId="11" borderId="0" xfId="0" applyNumberFormat="1" applyFill="1" applyAlignment="1">
      <alignment vertical="center"/>
    </xf>
    <xf numFmtId="0" fontId="4" fillId="11" borderId="0" xfId="1" quotePrefix="1" applyFill="1"/>
    <xf numFmtId="0" fontId="4" fillId="0" borderId="0" xfId="7" applyFont="1"/>
    <xf numFmtId="0" fontId="33" fillId="0" borderId="0" xfId="0" applyFont="1"/>
    <xf numFmtId="175" fontId="19" fillId="0" borderId="0" xfId="9" applyNumberFormat="1" applyFont="1"/>
    <xf numFmtId="3" fontId="8" fillId="0" borderId="0" xfId="1" applyNumberFormat="1" applyFont="1" applyAlignment="1">
      <alignment horizontal="center" wrapText="1"/>
    </xf>
    <xf numFmtId="3" fontId="37" fillId="12" borderId="3" xfId="1" applyNumberFormat="1" applyFont="1" applyFill="1" applyBorder="1" applyAlignment="1">
      <alignment horizontal="center" wrapText="1"/>
    </xf>
    <xf numFmtId="3" fontId="37" fillId="12" borderId="2" xfId="1" applyNumberFormat="1" applyFont="1" applyFill="1" applyBorder="1" applyAlignment="1">
      <alignment horizontal="center" wrapText="1"/>
    </xf>
    <xf numFmtId="3" fontId="37" fillId="12" borderId="3" xfId="2" applyNumberFormat="1" applyFont="1" applyFill="1" applyBorder="1" applyAlignment="1">
      <alignment horizontal="center" wrapText="1"/>
    </xf>
    <xf numFmtId="3" fontId="37" fillId="12" borderId="20" xfId="2" applyNumberFormat="1" applyFont="1" applyFill="1" applyBorder="1" applyAlignment="1">
      <alignment horizontal="center" wrapText="1"/>
    </xf>
    <xf numFmtId="3" fontId="37" fillId="0" borderId="0" xfId="1" applyNumberFormat="1" applyFont="1" applyAlignment="1">
      <alignment horizontal="center" wrapText="1"/>
    </xf>
    <xf numFmtId="0" fontId="38" fillId="0" borderId="0" xfId="0" applyFont="1"/>
    <xf numFmtId="0" fontId="35" fillId="0" borderId="0" xfId="0" applyFont="1"/>
    <xf numFmtId="0" fontId="4" fillId="0" borderId="0" xfId="6" applyFont="1"/>
    <xf numFmtId="166" fontId="30" fillId="0" borderId="4" xfId="0" applyNumberFormat="1" applyFont="1" applyBorder="1" applyAlignment="1">
      <alignment horizontal="center"/>
    </xf>
    <xf numFmtId="0" fontId="8" fillId="0" borderId="0" xfId="16" applyFont="1" applyAlignment="1">
      <alignment horizontal="center"/>
    </xf>
    <xf numFmtId="43" fontId="19" fillId="0" borderId="0" xfId="9" applyNumberFormat="1" applyFont="1"/>
    <xf numFmtId="0" fontId="18" fillId="0" borderId="0" xfId="16"/>
    <xf numFmtId="168" fontId="8" fillId="0" borderId="0" xfId="16" applyNumberFormat="1" applyFont="1" applyAlignment="1">
      <alignment horizontal="center" vertical="center" wrapText="1"/>
    </xf>
    <xf numFmtId="0" fontId="0" fillId="0" borderId="22" xfId="0" applyBorder="1"/>
    <xf numFmtId="0" fontId="0" fillId="0" borderId="23" xfId="0" applyBorder="1"/>
    <xf numFmtId="3" fontId="4" fillId="0" borderId="22" xfId="1" applyNumberFormat="1" applyBorder="1" applyAlignment="1">
      <alignment horizontal="center"/>
    </xf>
    <xf numFmtId="3" fontId="4" fillId="0" borderId="24" xfId="1" applyNumberFormat="1" applyBorder="1" applyAlignment="1">
      <alignment horizontal="center"/>
    </xf>
    <xf numFmtId="3" fontId="4" fillId="0" borderId="18" xfId="1" applyNumberFormat="1" applyBorder="1" applyAlignment="1">
      <alignment horizontal="center" wrapText="1"/>
    </xf>
    <xf numFmtId="0" fontId="0" fillId="0" borderId="18" xfId="0" applyBorder="1"/>
    <xf numFmtId="0" fontId="0" fillId="0" borderId="25" xfId="0" applyBorder="1"/>
    <xf numFmtId="3" fontId="4" fillId="0" borderId="18" xfId="1" applyNumberFormat="1" applyBorder="1" applyAlignment="1">
      <alignment horizontal="center"/>
    </xf>
    <xf numFmtId="3" fontId="6" fillId="0" borderId="26" xfId="1" applyNumberFormat="1" applyFont="1" applyBorder="1" applyAlignment="1">
      <alignment horizontal="center"/>
    </xf>
    <xf numFmtId="0" fontId="0" fillId="0" borderId="27" xfId="0" applyBorder="1"/>
    <xf numFmtId="3" fontId="6" fillId="0" borderId="21" xfId="1" applyNumberFormat="1" applyFont="1" applyBorder="1" applyAlignment="1">
      <alignment horizontal="center"/>
    </xf>
    <xf numFmtId="0" fontId="6" fillId="13" borderId="21" xfId="1" applyFont="1" applyFill="1" applyBorder="1" applyAlignment="1">
      <alignment horizontal="center"/>
    </xf>
    <xf numFmtId="3" fontId="6" fillId="13" borderId="21" xfId="1" applyNumberFormat="1" applyFont="1" applyFill="1" applyBorder="1" applyAlignment="1">
      <alignment horizontal="center"/>
    </xf>
    <xf numFmtId="0" fontId="44" fillId="0" borderId="18" xfId="0" applyFont="1" applyBorder="1"/>
    <xf numFmtId="0" fontId="40" fillId="0" borderId="18" xfId="0" applyFont="1" applyBorder="1"/>
    <xf numFmtId="0" fontId="16" fillId="0" borderId="18" xfId="1" applyFont="1" applyBorder="1"/>
    <xf numFmtId="0" fontId="45" fillId="0" borderId="18" xfId="0" applyFont="1" applyBorder="1"/>
    <xf numFmtId="0" fontId="0" fillId="0" borderId="0" xfId="0" applyAlignment="1">
      <alignment horizontal="center" vertical="center" wrapText="1"/>
    </xf>
    <xf numFmtId="0" fontId="14" fillId="0" borderId="0" xfId="35" applyAlignment="1">
      <alignment horizontal="right"/>
    </xf>
    <xf numFmtId="0" fontId="14" fillId="0" borderId="0" xfId="37" applyAlignment="1">
      <alignment horizontal="right"/>
    </xf>
    <xf numFmtId="43" fontId="14" fillId="0" borderId="0" xfId="34" applyFont="1" applyAlignment="1">
      <alignment horizontal="right"/>
    </xf>
    <xf numFmtId="41" fontId="0" fillId="0" borderId="25" xfId="0" applyNumberFormat="1" applyBorder="1" applyAlignment="1">
      <alignment horizontal="center"/>
    </xf>
    <xf numFmtId="0" fontId="4" fillId="0" borderId="0" xfId="0" applyFont="1"/>
    <xf numFmtId="0" fontId="4" fillId="3" borderId="0" xfId="0" applyFont="1" applyFill="1"/>
    <xf numFmtId="164" fontId="32" fillId="0" borderId="0" xfId="40" applyNumberFormat="1" applyFont="1"/>
    <xf numFmtId="0" fontId="6" fillId="0" borderId="0" xfId="9" applyFont="1" applyAlignment="1">
      <alignment horizontal="center"/>
    </xf>
    <xf numFmtId="3" fontId="4" fillId="0" borderId="0" xfId="1" applyNumberFormat="1" applyAlignment="1">
      <alignment horizontal="center"/>
    </xf>
    <xf numFmtId="3" fontId="4" fillId="13" borderId="0" xfId="1" applyNumberFormat="1" applyFill="1" applyAlignment="1">
      <alignment horizontal="center"/>
    </xf>
    <xf numFmtId="0" fontId="20" fillId="0" borderId="0" xfId="10" applyFont="1"/>
    <xf numFmtId="10" fontId="30" fillId="0" borderId="0" xfId="0" applyNumberFormat="1" applyFont="1" applyAlignment="1">
      <alignment horizontal="center"/>
    </xf>
    <xf numFmtId="0" fontId="30" fillId="0" borderId="0" xfId="0" applyFont="1"/>
    <xf numFmtId="1" fontId="30" fillId="0" borderId="4" xfId="0" applyNumberFormat="1" applyFont="1" applyBorder="1" applyAlignment="1">
      <alignment horizontal="center"/>
    </xf>
    <xf numFmtId="164" fontId="4" fillId="0" borderId="0" xfId="2" applyNumberFormat="1" applyFont="1"/>
    <xf numFmtId="1" fontId="30" fillId="0" borderId="0" xfId="0" applyNumberFormat="1" applyFont="1" applyAlignment="1">
      <alignment horizontal="center"/>
    </xf>
    <xf numFmtId="0" fontId="30" fillId="0" borderId="0" xfId="0" applyFont="1" applyAlignment="1">
      <alignment horizontal="center"/>
    </xf>
    <xf numFmtId="0" fontId="31" fillId="0" borderId="0" xfId="0" applyFont="1"/>
    <xf numFmtId="166" fontId="30" fillId="0" borderId="0" xfId="0" applyNumberFormat="1" applyFont="1" applyAlignment="1">
      <alignment horizontal="center"/>
    </xf>
    <xf numFmtId="0" fontId="18" fillId="0" borderId="0" xfId="50" applyAlignment="1">
      <alignment vertical="center"/>
    </xf>
    <xf numFmtId="0" fontId="18" fillId="0" borderId="0" xfId="50"/>
    <xf numFmtId="0" fontId="18" fillId="0" borderId="0" xfId="50" applyAlignment="1">
      <alignment horizontal="left"/>
    </xf>
    <xf numFmtId="0" fontId="42" fillId="0" borderId="0" xfId="16" applyFont="1"/>
    <xf numFmtId="0" fontId="6" fillId="0" borderId="0" xfId="16" applyFont="1"/>
    <xf numFmtId="0" fontId="6" fillId="0" borderId="0" xfId="16" applyFont="1" applyAlignment="1">
      <alignment vertical="center"/>
    </xf>
    <xf numFmtId="0" fontId="6" fillId="0" borderId="0" xfId="16" applyFont="1" applyAlignment="1">
      <alignment horizontal="center" vertical="center" wrapText="1"/>
    </xf>
    <xf numFmtId="2" fontId="18" fillId="0" borderId="0" xfId="17" applyNumberFormat="1" applyAlignment="1">
      <alignment horizontal="left"/>
    </xf>
    <xf numFmtId="40" fontId="18" fillId="0" borderId="0" xfId="29" applyNumberFormat="1" applyAlignment="1">
      <alignment horizontal="right"/>
    </xf>
    <xf numFmtId="40" fontId="18" fillId="0" borderId="0" xfId="50" applyNumberFormat="1" applyAlignment="1">
      <alignment horizontal="right"/>
    </xf>
    <xf numFmtId="43" fontId="17" fillId="0" borderId="0" xfId="50" applyNumberFormat="1" applyFont="1"/>
    <xf numFmtId="43" fontId="18" fillId="0" borderId="0" xfId="16" applyNumberFormat="1"/>
    <xf numFmtId="0" fontId="17" fillId="0" borderId="0" xfId="16" applyFont="1"/>
    <xf numFmtId="0" fontId="6" fillId="0" borderId="0" xfId="16" applyFont="1" applyAlignment="1">
      <alignment horizontal="center"/>
    </xf>
    <xf numFmtId="1" fontId="18" fillId="0" borderId="0" xfId="17" applyNumberFormat="1" applyAlignment="1">
      <alignment horizontal="center"/>
    </xf>
    <xf numFmtId="170" fontId="8" fillId="0" borderId="0" xfId="16" applyNumberFormat="1" applyFont="1" applyAlignment="1">
      <alignment horizontal="center" vertical="center" wrapText="1"/>
    </xf>
    <xf numFmtId="164" fontId="0" fillId="0" borderId="0" xfId="16" applyNumberFormat="1" applyFont="1" applyAlignment="1">
      <alignment horizontal="right"/>
    </xf>
    <xf numFmtId="164" fontId="18" fillId="0" borderId="0" xfId="16" applyNumberFormat="1" applyAlignment="1">
      <alignment horizontal="right"/>
    </xf>
    <xf numFmtId="43" fontId="18" fillId="0" borderId="0" xfId="50" applyNumberFormat="1"/>
    <xf numFmtId="164" fontId="17" fillId="0" borderId="0" xfId="16" applyNumberFormat="1" applyFont="1" applyAlignment="1">
      <alignment horizontal="right"/>
    </xf>
    <xf numFmtId="164" fontId="18" fillId="0" borderId="0" xfId="50" applyNumberFormat="1"/>
    <xf numFmtId="168" fontId="18" fillId="0" borderId="0" xfId="17" applyNumberFormat="1" applyAlignment="1">
      <alignment horizontal="right"/>
    </xf>
    <xf numFmtId="2" fontId="18" fillId="0" borderId="0" xfId="17" applyNumberFormat="1" applyAlignment="1">
      <alignment horizontal="right"/>
    </xf>
    <xf numFmtId="15" fontId="18" fillId="0" borderId="0" xfId="17" applyNumberFormat="1" applyAlignment="1">
      <alignment horizontal="left"/>
    </xf>
    <xf numFmtId="15" fontId="18" fillId="0" borderId="0" xfId="17" applyNumberFormat="1" applyAlignment="1">
      <alignment horizontal="center"/>
    </xf>
    <xf numFmtId="0" fontId="25" fillId="0" borderId="0" xfId="16" applyFont="1"/>
    <xf numFmtId="170" fontId="15" fillId="0" borderId="0" xfId="16" applyNumberFormat="1" applyFont="1" applyAlignment="1">
      <alignment horizontal="center" vertical="center" wrapText="1"/>
    </xf>
    <xf numFmtId="0" fontId="15" fillId="0" borderId="0" xfId="16" applyFont="1" applyAlignment="1">
      <alignment horizontal="center" vertical="center" wrapText="1"/>
    </xf>
    <xf numFmtId="168" fontId="15" fillId="0" borderId="0" xfId="16" applyNumberFormat="1" applyFont="1" applyAlignment="1">
      <alignment horizontal="center" vertical="center" wrapText="1"/>
    </xf>
    <xf numFmtId="168" fontId="18" fillId="0" borderId="0" xfId="17" applyNumberFormat="1" applyAlignment="1">
      <alignment horizontal="left"/>
    </xf>
    <xf numFmtId="168" fontId="17" fillId="0" borderId="0" xfId="16" applyNumberFormat="1" applyFont="1"/>
    <xf numFmtId="168" fontId="8" fillId="16" borderId="0" xfId="16" applyNumberFormat="1" applyFont="1" applyFill="1" applyAlignment="1">
      <alignment horizontal="center" vertical="center" wrapText="1"/>
    </xf>
    <xf numFmtId="168" fontId="8" fillId="17" borderId="0" xfId="16" applyNumberFormat="1" applyFont="1" applyFill="1" applyAlignment="1">
      <alignment horizontal="center" vertical="center" wrapText="1"/>
    </xf>
    <xf numFmtId="168" fontId="8" fillId="10" borderId="0" xfId="16" applyNumberFormat="1" applyFont="1" applyFill="1" applyAlignment="1">
      <alignment horizontal="center" vertical="center" wrapText="1"/>
    </xf>
    <xf numFmtId="168" fontId="8" fillId="18" borderId="0" xfId="16" applyNumberFormat="1" applyFont="1" applyFill="1" applyAlignment="1">
      <alignment horizontal="center" vertical="center" wrapText="1"/>
    </xf>
    <xf numFmtId="168" fontId="8" fillId="3" borderId="0" xfId="16" applyNumberFormat="1" applyFont="1" applyFill="1" applyAlignment="1">
      <alignment horizontal="center" vertical="center" wrapText="1"/>
    </xf>
    <xf numFmtId="164" fontId="17" fillId="0" borderId="9" xfId="16" applyNumberFormat="1" applyFont="1" applyBorder="1" applyAlignment="1">
      <alignment horizontal="center"/>
    </xf>
    <xf numFmtId="43" fontId="42" fillId="0" borderId="0" xfId="27" applyFont="1"/>
    <xf numFmtId="168" fontId="6" fillId="8" borderId="0" xfId="16" applyNumberFormat="1" applyFont="1" applyFill="1" applyAlignment="1">
      <alignment horizontal="center" vertical="center" wrapText="1"/>
    </xf>
    <xf numFmtId="175" fontId="18" fillId="0" borderId="0" xfId="27" applyNumberFormat="1" applyFont="1" applyAlignment="1"/>
    <xf numFmtId="43" fontId="18" fillId="0" borderId="0" xfId="27" applyFont="1" applyAlignment="1">
      <alignment horizontal="left"/>
    </xf>
    <xf numFmtId="43" fontId="17" fillId="0" borderId="9" xfId="27" applyFont="1" applyBorder="1" applyAlignment="1">
      <alignment horizontal="center"/>
    </xf>
    <xf numFmtId="164" fontId="17" fillId="0" borderId="9" xfId="16" applyNumberFormat="1" applyFont="1" applyBorder="1" applyAlignment="1">
      <alignment horizontal="right"/>
    </xf>
    <xf numFmtId="0" fontId="0" fillId="15" borderId="0" xfId="0" applyFill="1"/>
    <xf numFmtId="0" fontId="0" fillId="17" borderId="0" xfId="0" applyFill="1"/>
    <xf numFmtId="0" fontId="0" fillId="13" borderId="0" xfId="0" applyFill="1"/>
    <xf numFmtId="14" fontId="4" fillId="0" borderId="0" xfId="1" applyNumberFormat="1"/>
    <xf numFmtId="177" fontId="0" fillId="13" borderId="0" xfId="0" applyNumberFormat="1" applyFill="1"/>
    <xf numFmtId="41" fontId="0" fillId="0" borderId="18" xfId="0" applyNumberFormat="1" applyBorder="1"/>
    <xf numFmtId="41" fontId="0" fillId="0" borderId="0" xfId="0" applyNumberFormat="1"/>
    <xf numFmtId="43" fontId="17" fillId="0" borderId="0" xfId="27" applyFont="1" applyBorder="1" applyAlignment="1">
      <alignment horizontal="center"/>
    </xf>
    <xf numFmtId="0" fontId="34" fillId="0" borderId="0" xfId="50" applyFont="1"/>
    <xf numFmtId="0" fontId="17" fillId="0" borderId="0" xfId="50" applyFont="1"/>
    <xf numFmtId="0" fontId="51" fillId="0" borderId="0" xfId="50" applyFont="1"/>
    <xf numFmtId="0" fontId="0" fillId="0" borderId="11" xfId="0" applyBorder="1" applyAlignment="1">
      <alignment horizontal="right"/>
    </xf>
    <xf numFmtId="0" fontId="0" fillId="0" borderId="12" xfId="0" applyBorder="1" applyAlignment="1">
      <alignment horizontal="right"/>
    </xf>
    <xf numFmtId="0" fontId="0" fillId="0" borderId="13" xfId="0" applyBorder="1" applyAlignment="1">
      <alignment horizontal="right"/>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14" fillId="0" borderId="4" xfId="37" applyBorder="1" applyAlignment="1">
      <alignment horizontal="center"/>
    </xf>
    <xf numFmtId="43" fontId="52" fillId="0" borderId="0" xfId="23" applyFont="1"/>
    <xf numFmtId="43" fontId="0" fillId="0" borderId="0" xfId="0" applyNumberFormat="1"/>
    <xf numFmtId="0" fontId="53" fillId="0" borderId="0" xfId="0" applyFont="1" applyAlignment="1">
      <alignment horizontal="center" vertical="center" wrapText="1"/>
    </xf>
    <xf numFmtId="43" fontId="0" fillId="0" borderId="0" xfId="23" applyFont="1"/>
    <xf numFmtId="41" fontId="4" fillId="0" borderId="23" xfId="1" applyNumberFormat="1" applyBorder="1" applyAlignment="1">
      <alignment horizontal="center" wrapText="1"/>
    </xf>
    <xf numFmtId="41" fontId="6" fillId="0" borderId="27" xfId="1" applyNumberFormat="1" applyFont="1" applyBorder="1" applyAlignment="1">
      <alignment horizontal="center"/>
    </xf>
    <xf numFmtId="169" fontId="0" fillId="0" borderId="18" xfId="0" applyNumberFormat="1" applyBorder="1"/>
    <xf numFmtId="169" fontId="0" fillId="0" borderId="0" xfId="0" applyNumberFormat="1"/>
    <xf numFmtId="41" fontId="0" fillId="13" borderId="0" xfId="0" applyNumberFormat="1" applyFill="1"/>
    <xf numFmtId="169" fontId="12" fillId="14" borderId="20" xfId="0" applyNumberFormat="1" applyFont="1" applyFill="1" applyBorder="1"/>
    <xf numFmtId="177" fontId="12" fillId="14" borderId="19" xfId="0" applyNumberFormat="1" applyFont="1" applyFill="1" applyBorder="1"/>
    <xf numFmtId="169" fontId="12" fillId="14" borderId="19" xfId="0" applyNumberFormat="1" applyFont="1" applyFill="1" applyBorder="1"/>
    <xf numFmtId="41" fontId="12" fillId="14" borderId="2" xfId="0" applyNumberFormat="1" applyFont="1" applyFill="1" applyBorder="1" applyAlignment="1">
      <alignment horizontal="center"/>
    </xf>
    <xf numFmtId="169" fontId="0" fillId="13" borderId="0" xfId="0" applyNumberFormat="1" applyFill="1"/>
    <xf numFmtId="169" fontId="0" fillId="0" borderId="22" xfId="0" applyNumberFormat="1" applyBorder="1"/>
    <xf numFmtId="169" fontId="0" fillId="0" borderId="24" xfId="0" applyNumberFormat="1" applyBorder="1"/>
    <xf numFmtId="169" fontId="0" fillId="13" borderId="24" xfId="0" applyNumberFormat="1" applyFill="1" applyBorder="1"/>
    <xf numFmtId="41" fontId="0" fillId="0" borderId="23" xfId="0" applyNumberFormat="1" applyBorder="1" applyAlignment="1">
      <alignment horizontal="center"/>
    </xf>
    <xf numFmtId="41" fontId="0" fillId="0" borderId="26" xfId="0" applyNumberFormat="1" applyBorder="1"/>
    <xf numFmtId="41" fontId="0" fillId="0" borderId="21" xfId="0" applyNumberFormat="1" applyBorder="1"/>
    <xf numFmtId="177" fontId="0" fillId="13" borderId="21" xfId="0" applyNumberFormat="1" applyFill="1" applyBorder="1"/>
    <xf numFmtId="41" fontId="0" fillId="0" borderId="27" xfId="0" applyNumberFormat="1" applyBorder="1" applyAlignment="1">
      <alignment horizontal="center"/>
    </xf>
    <xf numFmtId="41" fontId="12" fillId="14" borderId="19" xfId="0" applyNumberFormat="1" applyFont="1" applyFill="1" applyBorder="1"/>
    <xf numFmtId="0" fontId="0" fillId="0" borderId="24" xfId="0" applyBorder="1"/>
    <xf numFmtId="0" fontId="45" fillId="0" borderId="0" xfId="0" applyFont="1"/>
    <xf numFmtId="0" fontId="32" fillId="0" borderId="0" xfId="0" applyFont="1"/>
    <xf numFmtId="0" fontId="0" fillId="0" borderId="26" xfId="0" applyBorder="1"/>
    <xf numFmtId="0" fontId="0" fillId="0" borderId="21" xfId="0" applyBorder="1"/>
    <xf numFmtId="41" fontId="0" fillId="13" borderId="21" xfId="0" applyNumberFormat="1" applyFill="1" applyBorder="1"/>
    <xf numFmtId="41" fontId="12" fillId="8" borderId="19" xfId="0" applyNumberFormat="1" applyFont="1" applyFill="1" applyBorder="1"/>
    <xf numFmtId="177" fontId="12" fillId="8" borderId="19" xfId="0" applyNumberFormat="1" applyFont="1" applyFill="1" applyBorder="1"/>
    <xf numFmtId="41" fontId="12" fillId="8" borderId="2" xfId="0" applyNumberFormat="1" applyFont="1" applyFill="1" applyBorder="1" applyAlignment="1">
      <alignment horizontal="center"/>
    </xf>
    <xf numFmtId="0" fontId="0" fillId="0" borderId="0" xfId="0" applyAlignment="1">
      <alignment horizontal="center"/>
    </xf>
    <xf numFmtId="3" fontId="4" fillId="13" borderId="0" xfId="1" applyNumberFormat="1" applyFill="1" applyAlignment="1">
      <alignment horizontal="center" wrapText="1"/>
    </xf>
    <xf numFmtId="0" fontId="12" fillId="0" borderId="0" xfId="0" applyFont="1"/>
    <xf numFmtId="41" fontId="0" fillId="0" borderId="0" xfId="0" applyNumberFormat="1" applyAlignment="1">
      <alignment horizontal="center"/>
    </xf>
    <xf numFmtId="41" fontId="12" fillId="0" borderId="0" xfId="0" applyNumberFormat="1" applyFont="1" applyAlignment="1">
      <alignment horizontal="center"/>
    </xf>
    <xf numFmtId="0" fontId="0" fillId="0" borderId="0" xfId="0" applyAlignment="1">
      <alignment horizontal="left"/>
    </xf>
    <xf numFmtId="9" fontId="18" fillId="0" borderId="0" xfId="0" applyNumberFormat="1" applyFont="1"/>
    <xf numFmtId="0" fontId="6" fillId="21" borderId="0" xfId="16" applyFont="1" applyFill="1"/>
    <xf numFmtId="0" fontId="25" fillId="21" borderId="0" xfId="16" applyFont="1" applyFill="1"/>
    <xf numFmtId="0" fontId="50" fillId="21" borderId="0" xfId="55" applyFill="1" applyAlignment="1">
      <alignment vertical="center"/>
    </xf>
    <xf numFmtId="0" fontId="25" fillId="21" borderId="0" xfId="16" applyFont="1" applyFill="1" applyAlignment="1">
      <alignment wrapText="1"/>
    </xf>
    <xf numFmtId="15" fontId="15" fillId="21" borderId="0" xfId="16" applyNumberFormat="1" applyFont="1" applyFill="1" applyAlignment="1">
      <alignment horizontal="center" vertical="center" wrapText="1"/>
    </xf>
    <xf numFmtId="170" fontId="15" fillId="21" borderId="0" xfId="16" applyNumberFormat="1" applyFont="1" applyFill="1" applyAlignment="1">
      <alignment horizontal="center" vertical="center" wrapText="1"/>
    </xf>
    <xf numFmtId="0" fontId="18" fillId="21" borderId="0" xfId="50" applyFill="1"/>
    <xf numFmtId="0" fontId="18" fillId="21" borderId="0" xfId="16" applyFill="1"/>
    <xf numFmtId="0" fontId="57" fillId="0" borderId="0" xfId="50" applyFont="1"/>
    <xf numFmtId="4" fontId="18" fillId="21" borderId="9" xfId="16" applyNumberFormat="1" applyFill="1" applyBorder="1"/>
    <xf numFmtId="4" fontId="0" fillId="0" borderId="4" xfId="0" applyNumberFormat="1" applyBorder="1" applyAlignment="1">
      <alignment horizontal="right"/>
    </xf>
    <xf numFmtId="4" fontId="14" fillId="0" borderId="4" xfId="37" applyNumberFormat="1" applyBorder="1" applyAlignment="1">
      <alignment horizontal="right"/>
    </xf>
    <xf numFmtId="0" fontId="5" fillId="0" borderId="0" xfId="2"/>
    <xf numFmtId="0" fontId="4" fillId="0" borderId="0" xfId="2" applyFont="1"/>
    <xf numFmtId="0" fontId="4" fillId="0" borderId="0" xfId="1" applyAlignment="1">
      <alignment horizontal="right"/>
    </xf>
    <xf numFmtId="0" fontId="4" fillId="11" borderId="0" xfId="1" applyFill="1" applyAlignment="1">
      <alignment horizontal="right"/>
    </xf>
    <xf numFmtId="0" fontId="7" fillId="0" borderId="0" xfId="20" applyFont="1" applyAlignment="1">
      <alignment horizontal="center"/>
    </xf>
    <xf numFmtId="0" fontId="49" fillId="0" borderId="0" xfId="0" applyFont="1"/>
    <xf numFmtId="164" fontId="0" fillId="0" borderId="0" xfId="0" applyNumberFormat="1"/>
    <xf numFmtId="164" fontId="8" fillId="0" borderId="4" xfId="0" applyNumberFormat="1" applyFont="1" applyBorder="1" applyAlignment="1">
      <alignment horizontal="center"/>
    </xf>
    <xf numFmtId="164" fontId="8" fillId="0" borderId="0" xfId="0" applyNumberFormat="1" applyFont="1" applyAlignment="1">
      <alignment horizontal="center"/>
    </xf>
    <xf numFmtId="164" fontId="8" fillId="0" borderId="5" xfId="0" applyNumberFormat="1" applyFont="1" applyBorder="1" applyAlignment="1">
      <alignment horizontal="center"/>
    </xf>
    <xf numFmtId="0" fontId="0" fillId="0" borderId="6" xfId="0" applyBorder="1"/>
    <xf numFmtId="164" fontId="58" fillId="0" borderId="0" xfId="0" applyNumberFormat="1" applyFont="1" applyAlignment="1">
      <alignment horizontal="center"/>
    </xf>
    <xf numFmtId="164" fontId="58" fillId="0" borderId="6" xfId="0" applyNumberFormat="1" applyFont="1" applyBorder="1" applyAlignment="1">
      <alignment horizontal="center"/>
    </xf>
    <xf numFmtId="164" fontId="59" fillId="0" borderId="8" xfId="0" applyNumberFormat="1" applyFont="1" applyBorder="1"/>
    <xf numFmtId="164" fontId="59" fillId="0" borderId="0" xfId="0" applyNumberFormat="1" applyFont="1"/>
    <xf numFmtId="164" fontId="8" fillId="0" borderId="28" xfId="0" applyNumberFormat="1" applyFont="1" applyBorder="1"/>
    <xf numFmtId="164" fontId="8" fillId="0" borderId="0" xfId="0" applyNumberFormat="1" applyFont="1"/>
    <xf numFmtId="164" fontId="8" fillId="0" borderId="29" xfId="0" applyNumberFormat="1" applyFont="1" applyBorder="1"/>
    <xf numFmtId="0" fontId="4" fillId="0" borderId="0" xfId="58"/>
    <xf numFmtId="0" fontId="4" fillId="0" borderId="0" xfId="58" applyAlignment="1">
      <alignment horizontal="center"/>
    </xf>
    <xf numFmtId="3" fontId="4" fillId="0" borderId="0" xfId="58" applyNumberFormat="1" applyAlignment="1">
      <alignment horizontal="center"/>
    </xf>
    <xf numFmtId="3" fontId="4" fillId="0" borderId="0" xfId="58" applyNumberFormat="1"/>
    <xf numFmtId="0" fontId="4" fillId="0" borderId="0" xfId="58" applyAlignment="1">
      <alignment wrapText="1"/>
    </xf>
    <xf numFmtId="0" fontId="6" fillId="0" borderId="0" xfId="58" applyFont="1"/>
    <xf numFmtId="3" fontId="6" fillId="0" borderId="0" xfId="58" applyNumberFormat="1" applyFont="1" applyAlignment="1">
      <alignment horizontal="center"/>
    </xf>
    <xf numFmtId="3" fontId="6" fillId="0" borderId="0" xfId="58" applyNumberFormat="1" applyFont="1"/>
    <xf numFmtId="0" fontId="6" fillId="0" borderId="0" xfId="58" applyFont="1" applyAlignment="1">
      <alignment horizontal="center"/>
    </xf>
    <xf numFmtId="171" fontId="6" fillId="9" borderId="7" xfId="58" applyNumberFormat="1" applyFont="1" applyFill="1" applyBorder="1"/>
    <xf numFmtId="171" fontId="4" fillId="0" borderId="0" xfId="58" applyNumberFormat="1"/>
    <xf numFmtId="171" fontId="6" fillId="0" borderId="0" xfId="58" applyNumberFormat="1" applyFont="1"/>
    <xf numFmtId="172" fontId="6" fillId="0" borderId="0" xfId="58" applyNumberFormat="1" applyFont="1"/>
    <xf numFmtId="172" fontId="26" fillId="0" borderId="0" xfId="58" applyNumberFormat="1" applyFont="1"/>
    <xf numFmtId="172" fontId="26" fillId="9" borderId="8" xfId="58" applyNumberFormat="1" applyFont="1" applyFill="1" applyBorder="1"/>
    <xf numFmtId="171" fontId="6" fillId="9" borderId="8" xfId="58" applyNumberFormat="1" applyFont="1" applyFill="1" applyBorder="1"/>
    <xf numFmtId="171" fontId="26" fillId="0" borderId="0" xfId="58" applyNumberFormat="1" applyFont="1"/>
    <xf numFmtId="172" fontId="6" fillId="9" borderId="8" xfId="58" applyNumberFormat="1" applyFont="1" applyFill="1" applyBorder="1"/>
    <xf numFmtId="3" fontId="6" fillId="9" borderId="8" xfId="58" applyNumberFormat="1" applyFont="1" applyFill="1" applyBorder="1"/>
    <xf numFmtId="0" fontId="4" fillId="0" borderId="0" xfId="58" applyAlignment="1">
      <alignment horizontal="left" indent="2"/>
    </xf>
    <xf numFmtId="174" fontId="4" fillId="0" borderId="0" xfId="58" applyNumberFormat="1"/>
    <xf numFmtId="0" fontId="6" fillId="0" borderId="7" xfId="58" applyFont="1" applyBorder="1" applyAlignment="1">
      <alignment horizontal="center"/>
    </xf>
    <xf numFmtId="0" fontId="6" fillId="0" borderId="8" xfId="58" applyFont="1" applyBorder="1" applyAlignment="1">
      <alignment horizontal="center"/>
    </xf>
    <xf numFmtId="0" fontId="4" fillId="0" borderId="6" xfId="58" applyBorder="1" applyAlignment="1">
      <alignment horizontal="center"/>
    </xf>
    <xf numFmtId="10" fontId="4" fillId="0" borderId="7" xfId="21" applyNumberFormat="1" applyFont="1" applyBorder="1"/>
    <xf numFmtId="10" fontId="4" fillId="0" borderId="7" xfId="21" applyNumberFormat="1" applyFont="1" applyFill="1" applyBorder="1"/>
    <xf numFmtId="10" fontId="4" fillId="0" borderId="0" xfId="21" applyNumberFormat="1" applyFont="1" applyBorder="1"/>
    <xf numFmtId="9" fontId="4" fillId="0" borderId="0" xfId="21" applyFont="1" applyBorder="1" applyAlignment="1">
      <alignment horizontal="center"/>
    </xf>
    <xf numFmtId="171" fontId="4" fillId="0" borderId="8" xfId="58" applyNumberFormat="1" applyBorder="1"/>
    <xf numFmtId="3" fontId="4" fillId="0" borderId="8" xfId="58" applyNumberFormat="1" applyBorder="1"/>
    <xf numFmtId="3" fontId="4" fillId="0" borderId="6" xfId="58" applyNumberFormat="1" applyBorder="1"/>
    <xf numFmtId="4" fontId="4" fillId="0" borderId="8" xfId="58" applyNumberFormat="1" applyBorder="1"/>
    <xf numFmtId="10" fontId="27" fillId="0" borderId="8" xfId="15" applyNumberFormat="1" applyFont="1" applyFill="1" applyBorder="1"/>
    <xf numFmtId="10" fontId="4" fillId="0" borderId="0" xfId="15" applyNumberFormat="1" applyFont="1" applyBorder="1"/>
    <xf numFmtId="3" fontId="4" fillId="9" borderId="6" xfId="58" applyNumberFormat="1" applyFill="1" applyBorder="1"/>
    <xf numFmtId="173" fontId="4" fillId="9" borderId="6" xfId="58" applyNumberFormat="1" applyFill="1" applyBorder="1"/>
    <xf numFmtId="173" fontId="4" fillId="0" borderId="0" xfId="58" applyNumberFormat="1"/>
    <xf numFmtId="172" fontId="4" fillId="0" borderId="0" xfId="58" applyNumberFormat="1"/>
    <xf numFmtId="172" fontId="4" fillId="9" borderId="8" xfId="58" applyNumberFormat="1" applyFill="1" applyBorder="1"/>
    <xf numFmtId="3" fontId="4" fillId="9" borderId="8" xfId="58" applyNumberFormat="1" applyFill="1" applyBorder="1"/>
    <xf numFmtId="176" fontId="4" fillId="0" borderId="0" xfId="15" applyNumberFormat="1" applyFont="1"/>
    <xf numFmtId="3" fontId="4" fillId="15" borderId="0" xfId="58" applyNumberFormat="1" applyFill="1"/>
    <xf numFmtId="3" fontId="4" fillId="0" borderId="31" xfId="58" applyNumberFormat="1" applyBorder="1"/>
    <xf numFmtId="0" fontId="0" fillId="0" borderId="0" xfId="0" applyAlignment="1">
      <alignment vertical="center"/>
    </xf>
    <xf numFmtId="41" fontId="12" fillId="0" borderId="0" xfId="0" applyNumberFormat="1" applyFont="1"/>
    <xf numFmtId="0" fontId="12" fillId="0" borderId="0" xfId="0" applyFont="1" applyAlignment="1">
      <alignment horizontal="left"/>
    </xf>
    <xf numFmtId="3" fontId="0" fillId="0" borderId="0" xfId="0" applyNumberFormat="1"/>
    <xf numFmtId="3" fontId="12" fillId="0" borderId="0" xfId="0" applyNumberFormat="1" applyFont="1" applyAlignment="1">
      <alignment horizontal="right"/>
    </xf>
    <xf numFmtId="3" fontId="12" fillId="0" borderId="0" xfId="0" applyNumberFormat="1" applyFont="1"/>
    <xf numFmtId="3" fontId="4" fillId="0" borderId="23" xfId="1" applyNumberFormat="1" applyBorder="1" applyAlignment="1">
      <alignment horizontal="center"/>
    </xf>
    <xf numFmtId="3" fontId="6" fillId="0" borderId="27" xfId="1" applyNumberFormat="1" applyFont="1" applyBorder="1" applyAlignment="1">
      <alignment horizontal="center"/>
    </xf>
    <xf numFmtId="177" fontId="0" fillId="0" borderId="25" xfId="0" applyNumberFormat="1" applyBorder="1"/>
    <xf numFmtId="169" fontId="0" fillId="0" borderId="25" xfId="0" applyNumberFormat="1" applyBorder="1"/>
    <xf numFmtId="41" fontId="0" fillId="0" borderId="25" xfId="0" applyNumberFormat="1" applyBorder="1"/>
    <xf numFmtId="177" fontId="12" fillId="14" borderId="2" xfId="0" applyNumberFormat="1" applyFont="1" applyFill="1" applyBorder="1"/>
    <xf numFmtId="169" fontId="12" fillId="14" borderId="2" xfId="0" applyNumberFormat="1" applyFont="1" applyFill="1" applyBorder="1"/>
    <xf numFmtId="169" fontId="0" fillId="0" borderId="23" xfId="0" applyNumberFormat="1" applyBorder="1"/>
    <xf numFmtId="177" fontId="0" fillId="0" borderId="27" xfId="0" applyNumberFormat="1" applyBorder="1"/>
    <xf numFmtId="41" fontId="0" fillId="0" borderId="21" xfId="0" applyNumberFormat="1" applyBorder="1" applyAlignment="1">
      <alignment horizontal="center"/>
    </xf>
    <xf numFmtId="41" fontId="12" fillId="14" borderId="2" xfId="0" applyNumberFormat="1" applyFont="1" applyFill="1" applyBorder="1"/>
    <xf numFmtId="0" fontId="0" fillId="0" borderId="24" xfId="0" applyBorder="1" applyAlignment="1">
      <alignment horizontal="center"/>
    </xf>
    <xf numFmtId="41" fontId="12" fillId="8" borderId="2" xfId="0" applyNumberFormat="1" applyFont="1" applyFill="1" applyBorder="1"/>
    <xf numFmtId="10" fontId="0" fillId="0" borderId="7" xfId="15" applyNumberFormat="1" applyFont="1" applyBorder="1" applyAlignment="1">
      <alignment horizontal="center"/>
    </xf>
    <xf numFmtId="0" fontId="18" fillId="0" borderId="0" xfId="66"/>
    <xf numFmtId="0" fontId="18" fillId="0" borderId="0" xfId="66" applyAlignment="1">
      <alignment wrapText="1"/>
    </xf>
    <xf numFmtId="164" fontId="18" fillId="0" borderId="0" xfId="66" applyNumberFormat="1" applyAlignment="1">
      <alignment horizontal="center"/>
    </xf>
    <xf numFmtId="0" fontId="42" fillId="0" borderId="0" xfId="66" applyFont="1"/>
    <xf numFmtId="0" fontId="18" fillId="0" borderId="0" xfId="66" applyAlignment="1">
      <alignment vertical="center"/>
    </xf>
    <xf numFmtId="40" fontId="17" fillId="8" borderId="0" xfId="66" applyNumberFormat="1" applyFont="1" applyFill="1" applyAlignment="1">
      <alignment horizontal="center" vertical="center" wrapText="1"/>
    </xf>
    <xf numFmtId="0" fontId="18" fillId="0" borderId="0" xfId="66" applyAlignment="1">
      <alignment horizontal="left"/>
    </xf>
    <xf numFmtId="9" fontId="18" fillId="0" borderId="0" xfId="66" applyNumberFormat="1" applyAlignment="1">
      <alignment horizontal="center"/>
    </xf>
    <xf numFmtId="169" fontId="17" fillId="0" borderId="9" xfId="66" applyNumberFormat="1" applyFont="1" applyBorder="1" applyAlignment="1">
      <alignment horizontal="right"/>
    </xf>
    <xf numFmtId="9" fontId="17" fillId="0" borderId="9" xfId="66" applyNumberFormat="1" applyFont="1" applyBorder="1" applyAlignment="1">
      <alignment horizontal="center"/>
    </xf>
    <xf numFmtId="43" fontId="17" fillId="0" borderId="9" xfId="66" applyNumberFormat="1" applyFont="1" applyBorder="1"/>
    <xf numFmtId="9" fontId="17" fillId="0" borderId="0" xfId="66" applyNumberFormat="1" applyFont="1" applyAlignment="1">
      <alignment horizontal="center"/>
    </xf>
    <xf numFmtId="169" fontId="17" fillId="0" borderId="0" xfId="66" applyNumberFormat="1" applyFont="1" applyAlignment="1">
      <alignment horizontal="right"/>
    </xf>
    <xf numFmtId="0" fontId="60" fillId="0" borderId="0" xfId="16" applyFont="1" applyAlignment="1">
      <alignment horizontal="center"/>
    </xf>
    <xf numFmtId="168" fontId="60" fillId="0" borderId="0" xfId="16" applyNumberFormat="1" applyFont="1" applyAlignment="1">
      <alignment horizontal="center" vertical="center" wrapText="1"/>
    </xf>
    <xf numFmtId="168" fontId="61" fillId="0" borderId="0" xfId="16" applyNumberFormat="1" applyFont="1" applyAlignment="1">
      <alignment horizontal="center" vertical="center" wrapText="1"/>
    </xf>
    <xf numFmtId="43" fontId="62" fillId="0" borderId="0" xfId="16" applyNumberFormat="1" applyFont="1" applyAlignment="1">
      <alignment horizontal="center"/>
    </xf>
    <xf numFmtId="0" fontId="63" fillId="0" borderId="0" xfId="66" applyFont="1"/>
    <xf numFmtId="0" fontId="0" fillId="23" borderId="0" xfId="0" applyFill="1"/>
    <xf numFmtId="0" fontId="19" fillId="0" borderId="0" xfId="9" applyFont="1" applyAlignment="1">
      <alignment horizontal="center"/>
    </xf>
    <xf numFmtId="0" fontId="0" fillId="24" borderId="0" xfId="0" applyFill="1"/>
    <xf numFmtId="0" fontId="18" fillId="24" borderId="0" xfId="50" applyFill="1"/>
    <xf numFmtId="0" fontId="18" fillId="24" borderId="0" xfId="50" applyFill="1" applyAlignment="1">
      <alignment vertical="center"/>
    </xf>
    <xf numFmtId="0" fontId="19" fillId="24" borderId="0" xfId="9" applyFont="1" applyFill="1"/>
    <xf numFmtId="0" fontId="69" fillId="0" borderId="0" xfId="9" applyFont="1"/>
    <xf numFmtId="0" fontId="18" fillId="24" borderId="0" xfId="50" applyFill="1" applyAlignment="1">
      <alignment vertical="top"/>
    </xf>
    <xf numFmtId="0" fontId="0" fillId="0" borderId="0" xfId="0" applyAlignment="1">
      <alignment vertical="top"/>
    </xf>
    <xf numFmtId="4" fontId="0" fillId="0" borderId="0" xfId="0" applyNumberFormat="1" applyAlignment="1">
      <alignment horizontal="right" vertical="top"/>
    </xf>
    <xf numFmtId="0" fontId="18" fillId="0" borderId="0" xfId="50" applyAlignment="1">
      <alignment vertical="top"/>
    </xf>
    <xf numFmtId="0" fontId="0" fillId="0" borderId="0" xfId="0" applyAlignment="1">
      <alignment vertical="top" wrapText="1"/>
    </xf>
    <xf numFmtId="0" fontId="25" fillId="0" borderId="0" xfId="16" applyFont="1" applyAlignment="1">
      <alignment vertical="top" wrapText="1"/>
    </xf>
    <xf numFmtId="0" fontId="18" fillId="0" borderId="0" xfId="16" applyAlignment="1">
      <alignment vertical="top" wrapText="1"/>
    </xf>
    <xf numFmtId="168" fontId="18" fillId="0" borderId="0" xfId="17" applyNumberFormat="1" applyAlignment="1">
      <alignment horizontal="left" vertical="top" wrapText="1"/>
    </xf>
    <xf numFmtId="15" fontId="18" fillId="0" borderId="0" xfId="17" applyNumberFormat="1" applyAlignment="1">
      <alignment horizontal="center" vertical="top" wrapText="1"/>
    </xf>
    <xf numFmtId="0" fontId="18" fillId="0" borderId="0" xfId="50" applyAlignment="1">
      <alignment horizontal="left" vertical="top"/>
    </xf>
    <xf numFmtId="4" fontId="18" fillId="0" borderId="0" xfId="23" applyNumberFormat="1" applyFont="1" applyAlignment="1">
      <alignment horizontal="right" vertical="top"/>
    </xf>
    <xf numFmtId="0" fontId="18" fillId="0" borderId="0" xfId="0" applyFont="1" applyAlignment="1">
      <alignment vertical="top"/>
    </xf>
    <xf numFmtId="0" fontId="67" fillId="25" borderId="0" xfId="1" applyFont="1" applyFill="1"/>
    <xf numFmtId="0" fontId="6" fillId="0" borderId="31" xfId="1" applyFont="1" applyBorder="1"/>
    <xf numFmtId="0" fontId="4" fillId="0" borderId="31" xfId="1" applyBorder="1"/>
    <xf numFmtId="164" fontId="4" fillId="0" borderId="31" xfId="1" applyNumberFormat="1" applyBorder="1"/>
    <xf numFmtId="0" fontId="6" fillId="22" borderId="0" xfId="1" applyFont="1" applyFill="1" applyAlignment="1">
      <alignment horizontal="left" wrapText="1"/>
    </xf>
    <xf numFmtId="0" fontId="6" fillId="22" borderId="0" xfId="1" applyFont="1" applyFill="1"/>
    <xf numFmtId="164" fontId="6" fillId="22" borderId="0" xfId="1" applyNumberFormat="1" applyFont="1" applyFill="1"/>
    <xf numFmtId="0" fontId="66" fillId="25" borderId="0" xfId="1" applyFont="1" applyFill="1"/>
    <xf numFmtId="164" fontId="66" fillId="25" borderId="0" xfId="1" applyNumberFormat="1" applyFont="1" applyFill="1"/>
    <xf numFmtId="164" fontId="6" fillId="0" borderId="0" xfId="1" applyNumberFormat="1" applyFont="1" applyAlignment="1">
      <alignment horizontal="right"/>
    </xf>
    <xf numFmtId="0" fontId="4" fillId="24" borderId="0" xfId="1" applyFill="1"/>
    <xf numFmtId="0" fontId="4" fillId="24" borderId="0" xfId="1" applyFill="1" applyAlignment="1">
      <alignment wrapText="1"/>
    </xf>
    <xf numFmtId="0" fontId="6" fillId="24" borderId="0" xfId="1" applyFont="1" applyFill="1"/>
    <xf numFmtId="164" fontId="4" fillId="24" borderId="0" xfId="1" applyNumberFormat="1" applyFill="1"/>
    <xf numFmtId="164" fontId="8" fillId="24" borderId="0" xfId="1" applyNumberFormat="1" applyFont="1" applyFill="1" applyAlignment="1">
      <alignment horizontal="center" wrapText="1"/>
    </xf>
    <xf numFmtId="164" fontId="6" fillId="24" borderId="0" xfId="1" applyNumberFormat="1" applyFont="1" applyFill="1"/>
    <xf numFmtId="0" fontId="36" fillId="25" borderId="0" xfId="1" applyFont="1" applyFill="1" applyAlignment="1">
      <alignment vertical="center"/>
    </xf>
    <xf numFmtId="164" fontId="4" fillId="24" borderId="0" xfId="56" applyNumberFormat="1" applyFill="1"/>
    <xf numFmtId="164" fontId="4" fillId="24" borderId="31" xfId="1" applyNumberFormat="1" applyFill="1" applyBorder="1"/>
    <xf numFmtId="164" fontId="66" fillId="24" borderId="0" xfId="1" applyNumberFormat="1" applyFont="1" applyFill="1"/>
    <xf numFmtId="175" fontId="4" fillId="0" borderId="0" xfId="23" applyNumberFormat="1" applyFont="1"/>
    <xf numFmtId="175" fontId="6" fillId="0" borderId="0" xfId="23" applyNumberFormat="1" applyFont="1"/>
    <xf numFmtId="0" fontId="72" fillId="0" borderId="0" xfId="1" applyFont="1"/>
    <xf numFmtId="164" fontId="72" fillId="0" borderId="0" xfId="1" applyNumberFormat="1" applyFont="1"/>
    <xf numFmtId="164" fontId="72" fillId="0" borderId="0" xfId="1" quotePrefix="1" applyNumberFormat="1" applyFont="1"/>
    <xf numFmtId="164" fontId="72" fillId="0" borderId="0" xfId="56" applyNumberFormat="1" applyFont="1"/>
    <xf numFmtId="0" fontId="73" fillId="25" borderId="0" xfId="1" applyFont="1" applyFill="1" applyAlignment="1">
      <alignment wrapText="1"/>
    </xf>
    <xf numFmtId="3" fontId="70" fillId="25" borderId="3" xfId="1" applyNumberFormat="1" applyFont="1" applyFill="1" applyBorder="1" applyAlignment="1">
      <alignment horizontal="center" wrapText="1"/>
    </xf>
    <xf numFmtId="3" fontId="70" fillId="25" borderId="2" xfId="1" applyNumberFormat="1" applyFont="1" applyFill="1" applyBorder="1" applyAlignment="1">
      <alignment horizontal="center" wrapText="1"/>
    </xf>
    <xf numFmtId="164" fontId="70" fillId="25" borderId="0" xfId="1" applyNumberFormat="1" applyFont="1" applyFill="1" applyAlignment="1">
      <alignment horizontal="center" wrapText="1"/>
    </xf>
    <xf numFmtId="164" fontId="70" fillId="25" borderId="3" xfId="2" applyNumberFormat="1" applyFont="1" applyFill="1" applyBorder="1" applyAlignment="1">
      <alignment horizontal="center" wrapText="1"/>
    </xf>
    <xf numFmtId="0" fontId="70" fillId="25" borderId="1" xfId="1" applyFont="1" applyFill="1" applyBorder="1" applyAlignment="1">
      <alignment horizontal="center" vertical="center"/>
    </xf>
    <xf numFmtId="0" fontId="6" fillId="22" borderId="31" xfId="1" applyFont="1" applyFill="1" applyBorder="1"/>
    <xf numFmtId="0" fontId="4" fillId="22" borderId="31" xfId="1" applyFill="1" applyBorder="1"/>
    <xf numFmtId="164" fontId="4" fillId="22" borderId="31" xfId="1" applyNumberFormat="1" applyFill="1" applyBorder="1"/>
    <xf numFmtId="0" fontId="74" fillId="0" borderId="0" xfId="0" applyFont="1"/>
    <xf numFmtId="14" fontId="30" fillId="0" borderId="0" xfId="0" applyNumberFormat="1" applyFont="1"/>
    <xf numFmtId="44" fontId="0" fillId="0" borderId="0" xfId="0" applyNumberFormat="1"/>
    <xf numFmtId="0" fontId="68" fillId="25" borderId="0" xfId="66" applyFont="1" applyFill="1" applyAlignment="1">
      <alignment horizontal="center"/>
    </xf>
    <xf numFmtId="8" fontId="0" fillId="0" borderId="0" xfId="0" applyNumberFormat="1"/>
    <xf numFmtId="43" fontId="54" fillId="0" borderId="0" xfId="23" applyFont="1" applyBorder="1"/>
    <xf numFmtId="0" fontId="66" fillId="25" borderId="31" xfId="1" applyFont="1" applyFill="1" applyBorder="1"/>
    <xf numFmtId="0" fontId="67" fillId="25" borderId="31" xfId="1" applyFont="1" applyFill="1" applyBorder="1"/>
    <xf numFmtId="164" fontId="67" fillId="25" borderId="31" xfId="1" applyNumberFormat="1" applyFont="1" applyFill="1" applyBorder="1"/>
    <xf numFmtId="0" fontId="75" fillId="0" borderId="31" xfId="1" applyFont="1" applyBorder="1"/>
    <xf numFmtId="0" fontId="76" fillId="0" borderId="31" xfId="1" applyFont="1" applyBorder="1"/>
    <xf numFmtId="164" fontId="76" fillId="0" borderId="31" xfId="1" applyNumberFormat="1" applyFont="1" applyBorder="1"/>
    <xf numFmtId="0" fontId="75" fillId="0" borderId="0" xfId="1" applyFont="1"/>
    <xf numFmtId="164" fontId="76" fillId="0" borderId="0" xfId="1" applyNumberFormat="1" applyFont="1"/>
    <xf numFmtId="164" fontId="5" fillId="0" borderId="0" xfId="2" applyNumberFormat="1"/>
    <xf numFmtId="164" fontId="32" fillId="0" borderId="0" xfId="36" applyNumberFormat="1" applyFont="1"/>
    <xf numFmtId="3" fontId="11" fillId="0" borderId="0" xfId="36" applyNumberFormat="1"/>
    <xf numFmtId="14" fontId="0" fillId="0" borderId="0" xfId="0" applyNumberFormat="1"/>
    <xf numFmtId="0" fontId="12" fillId="26" borderId="0" xfId="0" applyFont="1" applyFill="1"/>
    <xf numFmtId="43" fontId="12" fillId="26" borderId="0" xfId="23" applyFont="1" applyFill="1"/>
    <xf numFmtId="0" fontId="0" fillId="26" borderId="0" xfId="0" applyFill="1"/>
    <xf numFmtId="43" fontId="0" fillId="26" borderId="0" xfId="23" applyFont="1" applyFill="1"/>
    <xf numFmtId="43" fontId="0" fillId="0" borderId="31" xfId="23" applyFont="1" applyBorder="1"/>
    <xf numFmtId="0" fontId="8" fillId="0" borderId="0" xfId="16" applyFont="1"/>
    <xf numFmtId="0" fontId="70" fillId="25" borderId="18" xfId="1" applyFont="1" applyFill="1" applyBorder="1" applyAlignment="1">
      <alignment horizontal="center" vertical="center"/>
    </xf>
    <xf numFmtId="0" fontId="70" fillId="25" borderId="0" xfId="1" applyFont="1" applyFill="1" applyAlignment="1">
      <alignment horizontal="center" vertical="center"/>
    </xf>
    <xf numFmtId="0" fontId="6" fillId="19" borderId="0" xfId="16" applyFont="1" applyFill="1" applyAlignment="1">
      <alignment vertical="center" wrapText="1"/>
    </xf>
    <xf numFmtId="0" fontId="6" fillId="0" borderId="0" xfId="16" applyFont="1" applyAlignment="1">
      <alignment horizontal="right" vertical="center" wrapText="1"/>
    </xf>
    <xf numFmtId="0" fontId="34" fillId="0" borderId="0" xfId="66" applyFont="1"/>
    <xf numFmtId="164" fontId="34" fillId="0" borderId="0" xfId="16" applyNumberFormat="1" applyFont="1" applyAlignment="1">
      <alignment horizontal="right"/>
    </xf>
    <xf numFmtId="164" fontId="28" fillId="0" borderId="9" xfId="16" applyNumberFormat="1" applyFont="1" applyBorder="1" applyAlignment="1">
      <alignment horizontal="right"/>
    </xf>
    <xf numFmtId="17" fontId="17" fillId="20" borderId="0" xfId="66" applyNumberFormat="1" applyFont="1" applyFill="1"/>
    <xf numFmtId="0" fontId="51" fillId="0" borderId="0" xfId="66" applyFont="1"/>
    <xf numFmtId="0" fontId="17" fillId="0" borderId="0" xfId="66" applyFont="1"/>
    <xf numFmtId="0" fontId="77" fillId="0" borderId="0" xfId="1" applyFont="1"/>
    <xf numFmtId="0" fontId="77" fillId="0" borderId="0" xfId="1" applyFont="1" applyAlignment="1">
      <alignment wrapText="1"/>
    </xf>
    <xf numFmtId="0" fontId="78" fillId="0" borderId="0" xfId="1" applyFont="1"/>
    <xf numFmtId="3" fontId="37" fillId="12" borderId="20" xfId="1" applyNumberFormat="1" applyFont="1" applyFill="1" applyBorder="1" applyAlignment="1">
      <alignment horizontal="center" wrapText="1"/>
    </xf>
    <xf numFmtId="164" fontId="77" fillId="0" borderId="0" xfId="1" applyNumberFormat="1" applyFont="1"/>
    <xf numFmtId="164" fontId="78" fillId="0" borderId="0" xfId="1" applyNumberFormat="1" applyFont="1"/>
    <xf numFmtId="0" fontId="77" fillId="0" borderId="0" xfId="1" quotePrefix="1" applyFont="1"/>
    <xf numFmtId="164" fontId="77" fillId="0" borderId="0" xfId="1" applyNumberFormat="1" applyFont="1" applyAlignment="1">
      <alignment wrapText="1"/>
    </xf>
    <xf numFmtId="3" fontId="79" fillId="0" borderId="0" xfId="1" applyNumberFormat="1" applyFont="1" applyAlignment="1">
      <alignment horizontal="center" wrapText="1"/>
    </xf>
    <xf numFmtId="9" fontId="4" fillId="0" borderId="0" xfId="24" applyFont="1" applyFill="1" applyBorder="1"/>
    <xf numFmtId="164" fontId="32" fillId="0" borderId="0" xfId="41" applyNumberFormat="1" applyFont="1"/>
    <xf numFmtId="3" fontId="70" fillId="12" borderId="3" xfId="1" applyNumberFormat="1" applyFont="1" applyFill="1" applyBorder="1" applyAlignment="1">
      <alignment horizontal="center" wrapText="1"/>
    </xf>
    <xf numFmtId="164" fontId="70" fillId="12" borderId="0" xfId="1" applyNumberFormat="1" applyFont="1" applyFill="1" applyAlignment="1">
      <alignment horizontal="center" wrapText="1"/>
    </xf>
    <xf numFmtId="164" fontId="70" fillId="12" borderId="3" xfId="2" applyNumberFormat="1" applyFont="1" applyFill="1" applyBorder="1" applyAlignment="1">
      <alignment horizontal="center" wrapText="1"/>
    </xf>
    <xf numFmtId="0" fontId="80" fillId="0" borderId="0" xfId="1" applyFont="1"/>
    <xf numFmtId="0" fontId="82" fillId="0" borderId="0" xfId="1" applyFont="1"/>
    <xf numFmtId="0" fontId="6" fillId="14" borderId="0" xfId="1" applyFont="1" applyFill="1" applyAlignment="1">
      <alignment horizontal="left" wrapText="1"/>
    </xf>
    <xf numFmtId="175" fontId="6" fillId="14" borderId="0" xfId="23" applyNumberFormat="1" applyFont="1" applyFill="1"/>
    <xf numFmtId="175" fontId="4" fillId="0" borderId="0" xfId="23" applyNumberFormat="1" applyFont="1" applyBorder="1"/>
    <xf numFmtId="175" fontId="6" fillId="0" borderId="0" xfId="23" applyNumberFormat="1" applyFont="1" applyBorder="1"/>
    <xf numFmtId="0" fontId="70" fillId="12" borderId="0" xfId="1" applyFont="1" applyFill="1" applyAlignment="1">
      <alignment horizontal="center" vertical="center"/>
    </xf>
    <xf numFmtId="0" fontId="76" fillId="0" borderId="0" xfId="1" applyFont="1"/>
    <xf numFmtId="175" fontId="76" fillId="0" borderId="0" xfId="23" applyNumberFormat="1" applyFont="1" applyBorder="1"/>
    <xf numFmtId="9" fontId="76" fillId="0" borderId="0" xfId="24" applyFont="1" applyFill="1" applyBorder="1"/>
    <xf numFmtId="0" fontId="12" fillId="19" borderId="0" xfId="0" applyFont="1" applyFill="1" applyAlignment="1">
      <alignment horizontal="center"/>
    </xf>
    <xf numFmtId="0" fontId="70" fillId="12" borderId="0" xfId="1" applyFont="1" applyFill="1" applyAlignment="1">
      <alignment vertical="center"/>
    </xf>
    <xf numFmtId="0" fontId="70" fillId="0" borderId="0" xfId="1" applyFont="1" applyAlignment="1">
      <alignment vertical="center"/>
    </xf>
    <xf numFmtId="0" fontId="36" fillId="12" borderId="32" xfId="1" applyFont="1" applyFill="1" applyBorder="1" applyAlignment="1">
      <alignment horizontal="center" vertical="center"/>
    </xf>
    <xf numFmtId="0" fontId="36" fillId="12" borderId="1" xfId="1" applyFont="1" applyFill="1" applyBorder="1" applyAlignment="1">
      <alignment horizontal="center" vertical="center"/>
    </xf>
    <xf numFmtId="0" fontId="36" fillId="12" borderId="33" xfId="1" applyFont="1" applyFill="1" applyBorder="1" applyAlignment="1">
      <alignment horizontal="center" vertical="center"/>
    </xf>
    <xf numFmtId="0" fontId="6" fillId="2" borderId="0" xfId="1" applyFont="1" applyFill="1" applyAlignment="1">
      <alignment horizontal="left" wrapText="1"/>
    </xf>
    <xf numFmtId="0" fontId="6" fillId="5" borderId="0" xfId="1" applyFont="1" applyFill="1"/>
    <xf numFmtId="0" fontId="7" fillId="4" borderId="0" xfId="1" applyFont="1" applyFill="1" applyAlignment="1">
      <alignment horizontal="left" wrapText="1"/>
    </xf>
    <xf numFmtId="165" fontId="6" fillId="4" borderId="0" xfId="1" applyNumberFormat="1" applyFont="1" applyFill="1"/>
    <xf numFmtId="164" fontId="4" fillId="0" borderId="0" xfId="56" applyNumberFormat="1"/>
    <xf numFmtId="166" fontId="12" fillId="11" borderId="0" xfId="23" applyNumberFormat="1" applyFont="1" applyFill="1"/>
    <xf numFmtId="0" fontId="8" fillId="7" borderId="0" xfId="16" applyFont="1" applyFill="1" applyAlignment="1">
      <alignment horizontal="center"/>
    </xf>
    <xf numFmtId="0" fontId="57" fillId="7" borderId="0" xfId="0" applyFont="1" applyFill="1"/>
    <xf numFmtId="0" fontId="6" fillId="0" borderId="0" xfId="9" applyFont="1" applyAlignment="1">
      <alignment horizontal="left"/>
    </xf>
    <xf numFmtId="164" fontId="6" fillId="0" borderId="9" xfId="9" applyNumberFormat="1" applyFont="1" applyBorder="1" applyAlignment="1">
      <alignment horizontal="left"/>
    </xf>
    <xf numFmtId="176" fontId="19" fillId="0" borderId="0" xfId="24" applyNumberFormat="1" applyFont="1" applyAlignment="1">
      <alignment horizontal="left"/>
    </xf>
    <xf numFmtId="164" fontId="6" fillId="0" borderId="0" xfId="9" applyNumberFormat="1" applyFont="1" applyBorder="1" applyAlignment="1">
      <alignment horizontal="left"/>
    </xf>
    <xf numFmtId="0" fontId="19" fillId="0" borderId="0" xfId="9" applyFont="1" applyAlignment="1">
      <alignment horizontal="left"/>
    </xf>
    <xf numFmtId="0" fontId="20" fillId="0" borderId="0" xfId="10" applyFont="1" applyAlignment="1">
      <alignment horizontal="left"/>
    </xf>
    <xf numFmtId="0" fontId="19" fillId="0" borderId="0" xfId="10" applyFont="1" applyAlignment="1">
      <alignment horizontal="left"/>
    </xf>
    <xf numFmtId="10" fontId="0" fillId="0" borderId="0" xfId="15" applyNumberFormat="1" applyFont="1" applyBorder="1" applyAlignment="1">
      <alignment horizontal="left"/>
    </xf>
    <xf numFmtId="10" fontId="30" fillId="0" borderId="0" xfId="0" applyNumberFormat="1" applyFont="1" applyAlignment="1">
      <alignment horizontal="left"/>
    </xf>
    <xf numFmtId="0" fontId="30" fillId="0" borderId="0" xfId="0" applyFont="1" applyAlignment="1">
      <alignment horizontal="left"/>
    </xf>
    <xf numFmtId="14" fontId="30" fillId="0" borderId="0" xfId="0" applyNumberFormat="1" applyFont="1" applyAlignment="1">
      <alignment horizontal="left"/>
    </xf>
    <xf numFmtId="8" fontId="0" fillId="0" borderId="0" xfId="0" applyNumberFormat="1" applyAlignment="1">
      <alignment horizontal="left"/>
    </xf>
    <xf numFmtId="0" fontId="83" fillId="0" borderId="0" xfId="9" applyFont="1"/>
    <xf numFmtId="164" fontId="19" fillId="0" borderId="0" xfId="9" applyNumberFormat="1" applyFont="1" applyAlignment="1">
      <alignment horizontal="center"/>
    </xf>
    <xf numFmtId="2" fontId="14" fillId="0" borderId="0" xfId="37" applyNumberFormat="1" applyAlignment="1">
      <alignment horizontal="center"/>
    </xf>
    <xf numFmtId="0" fontId="14" fillId="0" borderId="0" xfId="0" applyFont="1" applyAlignment="1">
      <alignment horizontal="center"/>
    </xf>
    <xf numFmtId="0" fontId="20" fillId="0" borderId="9" xfId="10" applyFont="1" applyBorder="1" applyAlignment="1">
      <alignment horizontal="center"/>
    </xf>
    <xf numFmtId="2" fontId="20" fillId="0" borderId="9" xfId="10" applyNumberFormat="1" applyFont="1" applyBorder="1" applyAlignment="1">
      <alignment horizontal="center"/>
    </xf>
    <xf numFmtId="0" fontId="30" fillId="17" borderId="3" xfId="0" applyFont="1" applyFill="1" applyBorder="1" applyAlignment="1">
      <alignment horizontal="center"/>
    </xf>
    <xf numFmtId="0" fontId="30" fillId="17" borderId="2" xfId="0" applyFont="1" applyFill="1" applyBorder="1" applyAlignment="1">
      <alignment horizontal="center"/>
    </xf>
    <xf numFmtId="0" fontId="30" fillId="17" borderId="11" xfId="0" applyFont="1" applyFill="1" applyBorder="1" applyAlignment="1">
      <alignment horizontal="right"/>
    </xf>
    <xf numFmtId="0" fontId="30" fillId="17" borderId="12" xfId="0" applyFont="1" applyFill="1" applyBorder="1" applyAlignment="1">
      <alignment horizontal="right"/>
    </xf>
    <xf numFmtId="0" fontId="30" fillId="17" borderId="13" xfId="0" applyFont="1" applyFill="1" applyBorder="1" applyAlignment="1">
      <alignment horizontal="center"/>
    </xf>
    <xf numFmtId="1" fontId="30" fillId="0" borderId="29" xfId="0" applyNumberFormat="1" applyFont="1" applyBorder="1" applyAlignment="1">
      <alignment horizontal="center"/>
    </xf>
    <xf numFmtId="10" fontId="12" fillId="0" borderId="29" xfId="15" applyNumberFormat="1" applyFont="1" applyBorder="1" applyAlignment="1">
      <alignment horizontal="center"/>
    </xf>
    <xf numFmtId="43" fontId="30" fillId="0" borderId="29" xfId="0" applyNumberFormat="1" applyFont="1" applyBorder="1" applyAlignment="1">
      <alignment horizontal="right"/>
    </xf>
    <xf numFmtId="0" fontId="60" fillId="7" borderId="0" xfId="16" applyFont="1" applyFill="1" applyAlignment="1">
      <alignment horizontal="center"/>
    </xf>
    <xf numFmtId="175" fontId="52" fillId="0" borderId="0" xfId="23" applyNumberFormat="1" applyFont="1"/>
    <xf numFmtId="175" fontId="54" fillId="0" borderId="9" xfId="23" applyNumberFormat="1" applyFont="1" applyBorder="1"/>
    <xf numFmtId="175" fontId="18" fillId="0" borderId="0" xfId="66" applyNumberFormat="1"/>
    <xf numFmtId="175" fontId="64" fillId="0" borderId="0" xfId="66" applyNumberFormat="1" applyFont="1"/>
    <xf numFmtId="175" fontId="34" fillId="0" borderId="0" xfId="16" applyNumberFormat="1" applyFont="1" applyAlignment="1">
      <alignment horizontal="right"/>
    </xf>
    <xf numFmtId="175" fontId="34" fillId="0" borderId="0" xfId="66" applyNumberFormat="1" applyFont="1"/>
    <xf numFmtId="175" fontId="34" fillId="0" borderId="0" xfId="66" applyNumberFormat="1" applyFont="1" applyAlignment="1">
      <alignment horizontal="right"/>
    </xf>
    <xf numFmtId="0" fontId="5" fillId="0" borderId="34" xfId="20" applyBorder="1" applyAlignment="1">
      <alignment horizontal="center"/>
    </xf>
    <xf numFmtId="0" fontId="4" fillId="0" borderId="34" xfId="58" applyBorder="1" applyAlignment="1">
      <alignment horizontal="center"/>
    </xf>
    <xf numFmtId="0" fontId="6" fillId="0" borderId="34" xfId="58" applyFont="1" applyBorder="1" applyAlignment="1">
      <alignment horizontal="center"/>
    </xf>
    <xf numFmtId="0" fontId="66" fillId="27" borderId="0" xfId="9" applyFont="1" applyFill="1" applyAlignment="1">
      <alignment horizontal="left"/>
    </xf>
    <xf numFmtId="0" fontId="20" fillId="5" borderId="0" xfId="9" applyFont="1" applyFill="1" applyAlignment="1">
      <alignment horizontal="left"/>
    </xf>
    <xf numFmtId="164" fontId="6" fillId="5" borderId="0" xfId="9" applyNumberFormat="1" applyFont="1" applyFill="1" applyAlignment="1">
      <alignment horizontal="left"/>
    </xf>
    <xf numFmtId="0" fontId="47" fillId="22" borderId="0" xfId="16" applyFont="1" applyFill="1" applyAlignment="1">
      <alignment horizontal="left"/>
    </xf>
    <xf numFmtId="0" fontId="21" fillId="22" borderId="0" xfId="9" applyFont="1" applyFill="1" applyAlignment="1">
      <alignment horizontal="left"/>
    </xf>
    <xf numFmtId="0" fontId="66" fillId="0" borderId="0" xfId="9" applyFont="1" applyAlignment="1">
      <alignment horizontal="left"/>
    </xf>
    <xf numFmtId="43" fontId="19" fillId="0" borderId="0" xfId="9" applyNumberFormat="1" applyFont="1" applyAlignment="1">
      <alignment horizontal="center"/>
    </xf>
    <xf numFmtId="0" fontId="20" fillId="0" borderId="0" xfId="9" applyFont="1"/>
    <xf numFmtId="1" fontId="18" fillId="0" borderId="0" xfId="17" applyNumberFormat="1" applyAlignment="1">
      <alignment horizontal="center" vertical="top"/>
    </xf>
    <xf numFmtId="0" fontId="6" fillId="0" borderId="0" xfId="56" applyFont="1"/>
    <xf numFmtId="0" fontId="70" fillId="0" borderId="0" xfId="1" applyFont="1" applyAlignment="1">
      <alignment horizontal="center" vertical="center"/>
    </xf>
    <xf numFmtId="0" fontId="73" fillId="0" borderId="0" xfId="1" applyFont="1" applyAlignment="1">
      <alignment wrapText="1"/>
    </xf>
    <xf numFmtId="0" fontId="7" fillId="0" borderId="0" xfId="1" applyFont="1"/>
    <xf numFmtId="0" fontId="43" fillId="0" borderId="21" xfId="0" applyFont="1" applyBorder="1" applyAlignment="1">
      <alignment horizontal="center" vertical="center"/>
    </xf>
    <xf numFmtId="0" fontId="84" fillId="0" borderId="0" xfId="0" applyFont="1" applyAlignment="1">
      <alignment horizontal="left" vertical="center"/>
    </xf>
    <xf numFmtId="41" fontId="85" fillId="0" borderId="0" xfId="1" applyNumberFormat="1" applyFont="1" applyAlignment="1">
      <alignment horizontal="left" wrapText="1"/>
    </xf>
    <xf numFmtId="41" fontId="85" fillId="0" borderId="0" xfId="1" applyNumberFormat="1" applyFont="1" applyAlignment="1">
      <alignment horizontal="left" vertical="center" wrapText="1"/>
    </xf>
    <xf numFmtId="3" fontId="4" fillId="28" borderId="24" xfId="1" applyNumberFormat="1" applyFill="1" applyBorder="1" applyAlignment="1">
      <alignment horizontal="center"/>
    </xf>
    <xf numFmtId="3" fontId="4" fillId="29" borderId="1" xfId="1" applyNumberFormat="1" applyFill="1" applyBorder="1" applyAlignment="1">
      <alignment horizontal="center"/>
    </xf>
    <xf numFmtId="3" fontId="86" fillId="0" borderId="0" xfId="1" applyNumberFormat="1" applyFont="1" applyAlignment="1">
      <alignment horizontal="left"/>
    </xf>
    <xf numFmtId="3" fontId="81" fillId="0" borderId="0" xfId="1" applyNumberFormat="1" applyFont="1" applyAlignment="1">
      <alignment horizontal="left"/>
    </xf>
    <xf numFmtId="3" fontId="21" fillId="0" borderId="0" xfId="1" applyNumberFormat="1" applyFont="1" applyAlignment="1">
      <alignment horizontal="left"/>
    </xf>
    <xf numFmtId="17" fontId="88" fillId="0" borderId="0" xfId="0" applyNumberFormat="1" applyFont="1" applyAlignment="1">
      <alignment horizontal="left"/>
    </xf>
    <xf numFmtId="3" fontId="6" fillId="28" borderId="21" xfId="1" applyNumberFormat="1" applyFont="1" applyFill="1" applyBorder="1" applyAlignment="1">
      <alignment horizontal="center"/>
    </xf>
    <xf numFmtId="3" fontId="6" fillId="29" borderId="32" xfId="1" applyNumberFormat="1" applyFont="1" applyFill="1" applyBorder="1" applyAlignment="1">
      <alignment horizontal="center"/>
    </xf>
    <xf numFmtId="169" fontId="0" fillId="28" borderId="0" xfId="0" applyNumberFormat="1" applyFill="1"/>
    <xf numFmtId="41" fontId="0" fillId="29" borderId="33" xfId="0" applyNumberFormat="1" applyFill="1" applyBorder="1" applyAlignment="1">
      <alignment horizontal="center"/>
    </xf>
    <xf numFmtId="41" fontId="89" fillId="0" borderId="0" xfId="0" applyNumberFormat="1" applyFont="1" applyAlignment="1">
      <alignment horizontal="left"/>
    </xf>
    <xf numFmtId="41" fontId="90" fillId="14" borderId="0" xfId="0" applyNumberFormat="1" applyFont="1" applyFill="1" applyAlignment="1">
      <alignment horizontal="left"/>
    </xf>
    <xf numFmtId="168" fontId="0" fillId="0" borderId="0" xfId="0" applyNumberFormat="1"/>
    <xf numFmtId="169" fontId="12" fillId="28" borderId="19" xfId="0" applyNumberFormat="1" applyFont="1" applyFill="1" applyBorder="1"/>
    <xf numFmtId="169" fontId="12" fillId="29" borderId="3" xfId="0" applyNumberFormat="1" applyFont="1" applyFill="1" applyBorder="1"/>
    <xf numFmtId="9" fontId="0" fillId="0" borderId="0" xfId="0" applyNumberFormat="1" applyAlignment="1">
      <alignment horizontal="center"/>
    </xf>
    <xf numFmtId="9" fontId="0" fillId="29" borderId="33" xfId="0" applyNumberFormat="1" applyFill="1" applyBorder="1" applyAlignment="1">
      <alignment horizontal="center"/>
    </xf>
    <xf numFmtId="0" fontId="88" fillId="0" borderId="0" xfId="0" applyFont="1"/>
    <xf numFmtId="41" fontId="0" fillId="28" borderId="0" xfId="0" applyNumberFormat="1" applyFill="1"/>
    <xf numFmtId="0" fontId="88" fillId="0" borderId="0" xfId="0" applyFont="1" applyAlignment="1">
      <alignment horizontal="left"/>
    </xf>
    <xf numFmtId="169" fontId="0" fillId="28" borderId="24" xfId="0" applyNumberFormat="1" applyFill="1" applyBorder="1"/>
    <xf numFmtId="169" fontId="0" fillId="0" borderId="24" xfId="0" applyNumberFormat="1" applyBorder="1" applyAlignment="1">
      <alignment horizontal="center"/>
    </xf>
    <xf numFmtId="169" fontId="0" fillId="29" borderId="1" xfId="0" applyNumberFormat="1" applyFill="1" applyBorder="1" applyAlignment="1">
      <alignment horizontal="center"/>
    </xf>
    <xf numFmtId="169" fontId="0" fillId="0" borderId="0" xfId="0" applyNumberFormat="1" applyAlignment="1">
      <alignment horizontal="center"/>
    </xf>
    <xf numFmtId="169" fontId="0" fillId="29" borderId="33" xfId="0" applyNumberFormat="1" applyFill="1" applyBorder="1" applyAlignment="1">
      <alignment horizontal="center"/>
    </xf>
    <xf numFmtId="41" fontId="12" fillId="28" borderId="0" xfId="0" applyNumberFormat="1" applyFont="1" applyFill="1"/>
    <xf numFmtId="0" fontId="0" fillId="28" borderId="0" xfId="0" applyFill="1"/>
    <xf numFmtId="0" fontId="0" fillId="0" borderId="0" xfId="0" applyAlignment="1">
      <alignment wrapText="1"/>
    </xf>
    <xf numFmtId="41" fontId="0" fillId="28" borderId="21" xfId="0" applyNumberFormat="1" applyFill="1" applyBorder="1"/>
    <xf numFmtId="41" fontId="0" fillId="29" borderId="32" xfId="0" applyNumberFormat="1" applyFill="1" applyBorder="1" applyAlignment="1">
      <alignment horizontal="center"/>
    </xf>
    <xf numFmtId="41" fontId="12" fillId="28" borderId="19" xfId="0" applyNumberFormat="1" applyFont="1" applyFill="1" applyBorder="1"/>
    <xf numFmtId="41" fontId="12" fillId="29" borderId="3" xfId="0" applyNumberFormat="1" applyFont="1" applyFill="1" applyBorder="1"/>
    <xf numFmtId="0" fontId="0" fillId="28" borderId="24" xfId="0" applyFill="1" applyBorder="1"/>
    <xf numFmtId="0" fontId="0" fillId="29" borderId="1" xfId="0" applyFill="1" applyBorder="1" applyAlignment="1">
      <alignment horizontal="center"/>
    </xf>
    <xf numFmtId="41" fontId="12" fillId="29" borderId="33" xfId="0" applyNumberFormat="1" applyFont="1" applyFill="1" applyBorder="1" applyAlignment="1">
      <alignment horizontal="center"/>
    </xf>
    <xf numFmtId="0" fontId="0" fillId="28" borderId="21" xfId="0" applyFill="1" applyBorder="1"/>
    <xf numFmtId="41" fontId="90" fillId="8" borderId="0" xfId="0" applyNumberFormat="1" applyFont="1" applyFill="1" applyAlignment="1">
      <alignment horizontal="left"/>
    </xf>
    <xf numFmtId="41" fontId="90" fillId="0" borderId="0" xfId="0" applyNumberFormat="1" applyFont="1" applyAlignment="1">
      <alignment horizontal="left"/>
    </xf>
    <xf numFmtId="0" fontId="12" fillId="0" borderId="22" xfId="0" applyFont="1" applyBorder="1"/>
    <xf numFmtId="0" fontId="0" fillId="0" borderId="24" xfId="0" applyBorder="1" applyAlignment="1">
      <alignment horizontal="right"/>
    </xf>
    <xf numFmtId="3" fontId="0" fillId="0" borderId="24" xfId="0" applyNumberFormat="1" applyBorder="1"/>
    <xf numFmtId="3" fontId="0" fillId="28" borderId="0" xfId="0" applyNumberFormat="1" applyFill="1"/>
    <xf numFmtId="0" fontId="12" fillId="0" borderId="18" xfId="0" applyFont="1" applyBorder="1"/>
    <xf numFmtId="3" fontId="0" fillId="0" borderId="34" xfId="0" applyNumberFormat="1" applyBorder="1"/>
    <xf numFmtId="3" fontId="12" fillId="0" borderId="31" xfId="0" applyNumberFormat="1" applyFont="1" applyBorder="1"/>
    <xf numFmtId="41" fontId="12" fillId="28" borderId="9" xfId="0" applyNumberFormat="1" applyFont="1" applyFill="1" applyBorder="1"/>
    <xf numFmtId="0" fontId="12" fillId="0" borderId="26" xfId="0" applyFont="1" applyBorder="1"/>
    <xf numFmtId="41" fontId="0" fillId="0" borderId="35" xfId="0" applyNumberFormat="1" applyBorder="1"/>
    <xf numFmtId="177" fontId="0" fillId="0" borderId="21" xfId="0" applyNumberFormat="1" applyBorder="1"/>
    <xf numFmtId="0" fontId="0" fillId="0" borderId="21" xfId="0" applyBorder="1" applyAlignment="1">
      <alignment horizontal="center"/>
    </xf>
    <xf numFmtId="164" fontId="32" fillId="0" borderId="6" xfId="0" applyNumberFormat="1" applyFont="1" applyBorder="1"/>
    <xf numFmtId="164" fontId="32" fillId="0" borderId="0" xfId="0" applyNumberFormat="1" applyFont="1"/>
    <xf numFmtId="164" fontId="59" fillId="4" borderId="8" xfId="0" applyNumberFormat="1" applyFont="1" applyFill="1" applyBorder="1"/>
    <xf numFmtId="164" fontId="59" fillId="4" borderId="0" xfId="0" applyNumberFormat="1" applyFont="1" applyFill="1"/>
    <xf numFmtId="164" fontId="8" fillId="4" borderId="8" xfId="0" applyNumberFormat="1" applyFont="1" applyFill="1" applyBorder="1"/>
    <xf numFmtId="164" fontId="8" fillId="0" borderId="8" xfId="0" applyNumberFormat="1" applyFont="1" applyBorder="1"/>
    <xf numFmtId="164" fontId="8" fillId="0" borderId="4" xfId="0" applyNumberFormat="1" applyFont="1" applyBorder="1"/>
    <xf numFmtId="0" fontId="70" fillId="0" borderId="0" xfId="56" applyFont="1" applyAlignment="1">
      <alignment horizontal="center"/>
    </xf>
    <xf numFmtId="0" fontId="71" fillId="0" borderId="0" xfId="0" applyFont="1"/>
    <xf numFmtId="0" fontId="70" fillId="25" borderId="18" xfId="1" applyFont="1" applyFill="1" applyBorder="1" applyAlignment="1">
      <alignment horizontal="center" vertical="center"/>
    </xf>
    <xf numFmtId="0" fontId="70" fillId="25" borderId="0" xfId="1" applyFont="1" applyFill="1" applyAlignment="1">
      <alignment horizontal="center" vertical="center"/>
    </xf>
    <xf numFmtId="0" fontId="70" fillId="25" borderId="0" xfId="56" applyFont="1" applyFill="1" applyAlignment="1">
      <alignment horizontal="center"/>
    </xf>
    <xf numFmtId="0" fontId="73" fillId="0" borderId="0" xfId="0" applyFont="1" applyAlignment="1">
      <alignment horizontal="center"/>
    </xf>
    <xf numFmtId="0" fontId="36" fillId="25" borderId="0" xfId="2" applyFont="1" applyFill="1" applyAlignment="1">
      <alignment horizontal="left" wrapText="1"/>
    </xf>
    <xf numFmtId="0" fontId="36" fillId="25" borderId="0" xfId="2" applyFont="1" applyFill="1" applyAlignment="1">
      <alignment horizontal="center" wrapText="1"/>
    </xf>
    <xf numFmtId="0" fontId="0" fillId="0" borderId="0" xfId="0" applyAlignment="1">
      <alignment vertical="top" wrapText="1"/>
    </xf>
    <xf numFmtId="0" fontId="6" fillId="0" borderId="0" xfId="16" applyFont="1" applyAlignment="1">
      <alignment wrapText="1"/>
    </xf>
    <xf numFmtId="0" fontId="17" fillId="0" borderId="0" xfId="16" applyFont="1" applyAlignment="1">
      <alignment horizontal="center" wrapText="1"/>
    </xf>
    <xf numFmtId="0" fontId="6" fillId="0" borderId="0" xfId="16" applyFont="1"/>
    <xf numFmtId="0" fontId="18" fillId="0" borderId="0" xfId="66"/>
    <xf numFmtId="0" fontId="8" fillId="0" borderId="0" xfId="16" applyFont="1"/>
    <xf numFmtId="0" fontId="81" fillId="22" borderId="0" xfId="2" applyFont="1" applyFill="1" applyAlignment="1">
      <alignment horizontal="left"/>
    </xf>
    <xf numFmtId="0" fontId="11" fillId="22" borderId="0" xfId="0" applyFont="1" applyFill="1" applyAlignment="1">
      <alignment horizontal="left"/>
    </xf>
    <xf numFmtId="0" fontId="81" fillId="22" borderId="0" xfId="9" applyFont="1" applyFill="1" applyAlignment="1">
      <alignment horizontal="left"/>
    </xf>
    <xf numFmtId="41" fontId="4" fillId="0" borderId="25" xfId="1" applyNumberFormat="1" applyBorder="1" applyAlignment="1">
      <alignment horizontal="center" vertical="center" wrapText="1"/>
    </xf>
    <xf numFmtId="3" fontId="4" fillId="13" borderId="24" xfId="1" applyNumberFormat="1" applyFill="1" applyBorder="1" applyAlignment="1">
      <alignment horizontal="center" wrapText="1"/>
    </xf>
    <xf numFmtId="3" fontId="4" fillId="13" borderId="0" xfId="1" applyNumberFormat="1" applyFill="1" applyAlignment="1">
      <alignment horizontal="center" wrapText="1"/>
    </xf>
    <xf numFmtId="3" fontId="4" fillId="28" borderId="0" xfId="1" applyNumberFormat="1" applyFill="1" applyAlignment="1">
      <alignment horizontal="center" vertical="center" wrapText="1"/>
    </xf>
    <xf numFmtId="3" fontId="4" fillId="0" borderId="0" xfId="1" applyNumberFormat="1" applyAlignment="1">
      <alignment horizontal="center" vertical="center" wrapText="1"/>
    </xf>
    <xf numFmtId="3" fontId="87" fillId="29" borderId="33" xfId="1" applyNumberFormat="1" applyFont="1" applyFill="1" applyBorder="1" applyAlignment="1">
      <alignment horizontal="center" vertical="center" wrapText="1"/>
    </xf>
    <xf numFmtId="0" fontId="65" fillId="25" borderId="0" xfId="0" applyFont="1" applyFill="1" applyAlignment="1">
      <alignment horizontal="center" vertical="center"/>
    </xf>
    <xf numFmtId="0" fontId="12" fillId="14" borderId="20" xfId="0" applyFont="1" applyFill="1" applyBorder="1" applyAlignment="1">
      <alignment horizontal="left"/>
    </xf>
    <xf numFmtId="0" fontId="12" fillId="14" borderId="2" xfId="0" applyFont="1" applyFill="1" applyBorder="1" applyAlignment="1">
      <alignment horizontal="left"/>
    </xf>
    <xf numFmtId="0" fontId="12" fillId="8" borderId="20" xfId="0" applyFont="1" applyFill="1" applyBorder="1" applyAlignment="1">
      <alignment horizontal="left"/>
    </xf>
    <xf numFmtId="0" fontId="12" fillId="8" borderId="2" xfId="0" applyFont="1" applyFill="1" applyBorder="1" applyAlignment="1">
      <alignment horizontal="left"/>
    </xf>
    <xf numFmtId="0" fontId="12" fillId="0" borderId="18" xfId="0" applyFont="1" applyBorder="1" applyAlignment="1">
      <alignment horizontal="left"/>
    </xf>
    <xf numFmtId="0" fontId="12" fillId="0" borderId="25" xfId="0" applyFont="1" applyBorder="1" applyAlignment="1">
      <alignment horizontal="left"/>
    </xf>
    <xf numFmtId="3" fontId="4" fillId="0" borderId="25" xfId="1" applyNumberFormat="1" applyBorder="1" applyAlignment="1">
      <alignment horizontal="center" vertical="center" wrapText="1"/>
    </xf>
    <xf numFmtId="0" fontId="43" fillId="23" borderId="30" xfId="0" applyFont="1" applyFill="1" applyBorder="1" applyAlignment="1">
      <alignment horizontal="center" vertical="center"/>
    </xf>
    <xf numFmtId="0" fontId="43" fillId="23" borderId="21" xfId="0" applyFont="1" applyFill="1" applyBorder="1" applyAlignment="1">
      <alignment horizontal="center" vertical="center"/>
    </xf>
    <xf numFmtId="0" fontId="37" fillId="25" borderId="0" xfId="16" applyFont="1" applyFill="1" applyAlignment="1">
      <alignment horizontal="left"/>
    </xf>
    <xf numFmtId="0" fontId="68" fillId="25" borderId="0" xfId="66" applyFont="1" applyFill="1" applyAlignment="1">
      <alignment horizontal="left"/>
    </xf>
    <xf numFmtId="0" fontId="17" fillId="19" borderId="0" xfId="66" applyFont="1" applyFill="1" applyAlignment="1">
      <alignment horizontal="center" vertical="center" wrapText="1"/>
    </xf>
    <xf numFmtId="0" fontId="6" fillId="19" borderId="0" xfId="16" applyFont="1" applyFill="1" applyAlignment="1">
      <alignment horizontal="center" vertical="center" wrapText="1"/>
    </xf>
    <xf numFmtId="168" fontId="6" fillId="16" borderId="0" xfId="16" applyNumberFormat="1" applyFont="1" applyFill="1" applyAlignment="1">
      <alignment horizontal="center" vertical="center" wrapText="1"/>
    </xf>
    <xf numFmtId="168" fontId="6" fillId="17" borderId="0" xfId="16" applyNumberFormat="1" applyFont="1" applyFill="1" applyAlignment="1">
      <alignment horizontal="center" vertical="center" wrapText="1"/>
    </xf>
    <xf numFmtId="168" fontId="6" fillId="10" borderId="0" xfId="16" applyNumberFormat="1" applyFont="1" applyFill="1" applyAlignment="1">
      <alignment horizontal="center" vertical="center" wrapText="1"/>
    </xf>
    <xf numFmtId="168" fontId="6" fillId="18" borderId="0" xfId="16" applyNumberFormat="1" applyFont="1" applyFill="1" applyAlignment="1">
      <alignment horizontal="center" vertical="center" wrapText="1"/>
    </xf>
    <xf numFmtId="168" fontId="6" fillId="3" borderId="0" xfId="16" applyNumberFormat="1" applyFont="1" applyFill="1" applyAlignment="1">
      <alignment horizontal="center" vertical="center" wrapText="1"/>
    </xf>
    <xf numFmtId="0" fontId="6" fillId="19" borderId="0" xfId="16" applyFont="1" applyFill="1" applyAlignment="1">
      <alignment horizontal="left" vertical="center" wrapText="1"/>
    </xf>
    <xf numFmtId="0" fontId="36" fillId="25" borderId="0" xfId="0" applyFont="1" applyFill="1" applyAlignment="1">
      <alignment horizontal="center"/>
    </xf>
    <xf numFmtId="0" fontId="36" fillId="25" borderId="0" xfId="58" applyFont="1" applyFill="1" applyAlignment="1">
      <alignment horizontal="center"/>
    </xf>
  </cellXfs>
  <cellStyles count="74">
    <cellStyle name="Comma" xfId="23" builtinId="3"/>
    <cellStyle name="Comma 2" xfId="27" xr:uid="{00000000-0005-0000-0000-000001000000}"/>
    <cellStyle name="Comma 2 2" xfId="38" xr:uid="{00000000-0005-0000-0000-000002000000}"/>
    <cellStyle name="Comma 2 2 2" xfId="51" xr:uid="{0EE3ED2F-20BF-4892-A9E7-D7DB6CF6BC52}"/>
    <cellStyle name="Comma 2 2 2 2" xfId="70" xr:uid="{6902215A-A640-4AE4-966F-50DF1F0E06FC}"/>
    <cellStyle name="Comma 2 2 3" xfId="64" xr:uid="{35598104-0981-4CC1-9981-A0706660EAA1}"/>
    <cellStyle name="Comma 2 3" xfId="45" xr:uid="{06EA7C1C-8CF0-45A7-80A4-71620B61D3BE}"/>
    <cellStyle name="Comma 2 3 2" xfId="68" xr:uid="{92850DD6-7CC3-4381-84DB-276644B58FD8}"/>
    <cellStyle name="Comma 2 4" xfId="61" xr:uid="{BDFDA97B-C1E6-45A6-AFB5-A8719301FD44}"/>
    <cellStyle name="Comma 3" xfId="34" xr:uid="{00000000-0005-0000-0000-000003000000}"/>
    <cellStyle name="Comma 3 2" xfId="46" xr:uid="{CB1B9493-11A0-4A9E-B7E2-AD66D01B6C5C}"/>
    <cellStyle name="Comma 3 2 2" xfId="69" xr:uid="{096836F5-75F7-45B5-8395-E83D9F3C6FC8}"/>
    <cellStyle name="Comma 3 3" xfId="63" xr:uid="{AF0DD13E-CE18-4885-A5FE-90FA2CCC17F7}"/>
    <cellStyle name="Comma 4" xfId="39" xr:uid="{89AC24A3-208A-4FD6-878B-B2859C159213}"/>
    <cellStyle name="Comma 4 2" xfId="52" xr:uid="{036C6E89-2603-4860-AEC9-921781B8F0D4}"/>
    <cellStyle name="Comma 4 2 2" xfId="71" xr:uid="{694D73DC-074A-40CE-B4BB-AC7F0969DBA4}"/>
    <cellStyle name="Comma 4 3" xfId="65" xr:uid="{80E07D6F-E5A2-48C1-8CDC-9DFFF9F9A7F7}"/>
    <cellStyle name="Comma 5" xfId="44" xr:uid="{F67463AC-E9CE-4182-8630-26FE7D5C9D83}"/>
    <cellStyle name="Comma 5 2" xfId="67" xr:uid="{4F7A5C3B-F68D-4BDF-8285-6D55E7D8A391}"/>
    <cellStyle name="Comma 6" xfId="54" xr:uid="{ADC5865B-655C-4FCB-B9AA-530FC3A21151}"/>
    <cellStyle name="Comma 6 2" xfId="72" xr:uid="{80EE0449-9F8B-427E-A5F9-118676E9AEE6}"/>
    <cellStyle name="Comma 7" xfId="60" xr:uid="{18F05642-DF93-4343-B527-428341BF9B93}"/>
    <cellStyle name="Hyperlink" xfId="4" builtinId="8"/>
    <cellStyle name="Normal" xfId="0" builtinId="0"/>
    <cellStyle name="Normal 10" xfId="37" xr:uid="{00000000-0005-0000-0000-000006000000}"/>
    <cellStyle name="Normal 11" xfId="55" xr:uid="{C6EA4E3C-FC98-4912-AB1A-C94A14DC7534}"/>
    <cellStyle name="Normal 11 2" xfId="73" xr:uid="{CBAFC2D4-7DAC-48E2-A497-D8D209B077BB}"/>
    <cellStyle name="Normal 2" xfId="1" xr:uid="{00000000-0005-0000-0000-000007000000}"/>
    <cellStyle name="Normal 2 2" xfId="2" xr:uid="{00000000-0005-0000-0000-000008000000}"/>
    <cellStyle name="Normal 2 2 2" xfId="56" xr:uid="{6A833682-A93D-4F3F-832A-67C80AF01AD6}"/>
    <cellStyle name="Normal 2 3" xfId="16" xr:uid="{00000000-0005-0000-0000-000009000000}"/>
    <cellStyle name="Normal 2 4" xfId="36" xr:uid="{00000000-0005-0000-0000-00000A000000}"/>
    <cellStyle name="Normal 2 7" xfId="9" xr:uid="{00000000-0005-0000-0000-00000B000000}"/>
    <cellStyle name="Normal 2_Appendix 1a" xfId="5" xr:uid="{00000000-0005-0000-0000-00000C000000}"/>
    <cellStyle name="Normal 2_Appendix 1a_1" xfId="41" xr:uid="{3B3894EF-CBEE-48B7-8ACD-BFD369B2B262}"/>
    <cellStyle name="Normal 2_Appendix 1b" xfId="40" xr:uid="{AA5B685C-0F62-49A8-A89E-D5B6C9D50A0D}"/>
    <cellStyle name="Normal 2_I&amp;E piv" xfId="7" xr:uid="{00000000-0005-0000-0000-00000D000000}"/>
    <cellStyle name="Normal 2_Sheet8" xfId="6" xr:uid="{00000000-0005-0000-0000-00000E000000}"/>
    <cellStyle name="Normal 20" xfId="19" xr:uid="{00000000-0005-0000-0000-00000F000000}"/>
    <cellStyle name="Normal 3" xfId="8" xr:uid="{00000000-0005-0000-0000-000010000000}"/>
    <cellStyle name="Normal 3 2 3" xfId="13" xr:uid="{00000000-0005-0000-0000-000011000000}"/>
    <cellStyle name="Normal 37" xfId="12" xr:uid="{00000000-0005-0000-0000-000012000000}"/>
    <cellStyle name="Normal 4" xfId="10" xr:uid="{00000000-0005-0000-0000-000013000000}"/>
    <cellStyle name="Normal 4 2" xfId="18" xr:uid="{00000000-0005-0000-0000-000014000000}"/>
    <cellStyle name="Normal 4 2 2" xfId="57" xr:uid="{155C44C7-7B48-4346-A765-2B5982D145E0}"/>
    <cellStyle name="Normal 4 3" xfId="26" xr:uid="{00000000-0005-0000-0000-000015000000}"/>
    <cellStyle name="Normal 4 5" xfId="11" xr:uid="{00000000-0005-0000-0000-000016000000}"/>
    <cellStyle name="Normal 5" xfId="14" xr:uid="{00000000-0005-0000-0000-000017000000}"/>
    <cellStyle name="Normal 6" xfId="25" xr:uid="{00000000-0005-0000-0000-000018000000}"/>
    <cellStyle name="Normal 6 2" xfId="28" xr:uid="{00000000-0005-0000-0000-000019000000}"/>
    <cellStyle name="Normal 6 2 2" xfId="62" xr:uid="{472486C3-E5F9-4F3A-95EE-1E3F80DE9C2A}"/>
    <cellStyle name="Normal 6 3" xfId="30" xr:uid="{00000000-0005-0000-0000-00001A000000}"/>
    <cellStyle name="Normal 6 4" xfId="48" xr:uid="{19314EDD-72AB-437C-9805-5695977D17BB}"/>
    <cellStyle name="Normal 6_Appendix 1a" xfId="42" xr:uid="{17489475-4F56-4E8F-8710-46B9BA518663}"/>
    <cellStyle name="Normal 7" xfId="31" xr:uid="{00000000-0005-0000-0000-00001B000000}"/>
    <cellStyle name="Normal 7 2" xfId="43" xr:uid="{ED79D5B1-E4A7-4840-810D-70F4103497F6}"/>
    <cellStyle name="Normal 7 2 2" xfId="66" xr:uid="{194C300E-E8AE-446F-9D32-EF341F5DF971}"/>
    <cellStyle name="Normal 7 3" xfId="49" xr:uid="{62F12005-75B1-4664-87E7-4A4733F0B0EF}"/>
    <cellStyle name="Normal 7 4" xfId="50" xr:uid="{87E7D414-8CB5-4206-89E7-17620D9B7602}"/>
    <cellStyle name="Normal 7_Appendix 1b" xfId="53" xr:uid="{DBE08581-4B25-476F-829C-40D5F873DBA5}"/>
    <cellStyle name="Normal 8" xfId="32" xr:uid="{00000000-0005-0000-0000-00001C000000}"/>
    <cellStyle name="Normal 9" xfId="35" xr:uid="{00000000-0005-0000-0000-00001D000000}"/>
    <cellStyle name="Normal_2011 MTP - 2-4-09" xfId="20" xr:uid="{00000000-0005-0000-0000-00001E000000}"/>
    <cellStyle name="Normal_2011 MTP - 2-4-09 2" xfId="58" xr:uid="{6D6F24C6-A0B6-4B81-981F-76A2A03E748F}"/>
    <cellStyle name="Normal_Period Analysis" xfId="29" xr:uid="{00000000-0005-0000-0000-00001F000000}"/>
    <cellStyle name="Normal_Sheet3" xfId="17" xr:uid="{00000000-0005-0000-0000-000020000000}"/>
    <cellStyle name="Per cent" xfId="24" builtinId="5"/>
    <cellStyle name="Percent 2" xfId="3" xr:uid="{00000000-0005-0000-0000-000022000000}"/>
    <cellStyle name="Percent 2 2" xfId="21" xr:uid="{00000000-0005-0000-0000-000023000000}"/>
    <cellStyle name="Percent 2 3" xfId="33" xr:uid="{00000000-0005-0000-0000-000024000000}"/>
    <cellStyle name="Percent 3" xfId="15" xr:uid="{00000000-0005-0000-0000-000025000000}"/>
    <cellStyle name="Percent 3 2" xfId="47" xr:uid="{A6AE2F49-D7EE-49F9-B2E8-FAEC34CC4906}"/>
    <cellStyle name="Percent 4" xfId="22" xr:uid="{00000000-0005-0000-0000-000026000000}"/>
    <cellStyle name="Percent 4 2" xfId="59" xr:uid="{1E20F734-981B-4E09-80D4-E0F1862ADFFE}"/>
  </cellStyles>
  <dxfs count="3">
    <dxf>
      <fill>
        <patternFill>
          <bgColor rgb="FFFF0000"/>
        </patternFill>
      </fill>
    </dxf>
    <dxf>
      <fill>
        <patternFill>
          <bgColor theme="4" tint="0.79998168889431442"/>
        </patternFill>
      </fill>
    </dxf>
    <dxf>
      <fill>
        <patternFill>
          <bgColor theme="4" tint="0.79998168889431442"/>
        </patternFill>
      </fill>
    </dxf>
  </dxfs>
  <tableStyles count="1" defaultTableStyle="TableStyleMedium2" defaultPivotStyle="PivotStyleLight16">
    <tableStyle name="Invisible" pivot="0" table="0" count="0" xr9:uid="{8817EB3D-F28A-48DF-8122-5A83BB1C6F0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theme" Target="theme/theme1.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sharedStrings" Target="sharedStrings.xml"/><Relationship Id="rId35" Type="http://schemas.openxmlformats.org/officeDocument/2006/relationships/customXml" Target="../customXml/item3.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Debtor</a:t>
            </a:r>
            <a:r>
              <a:rPr lang="en-GB" baseline="0"/>
              <a:t> Payments</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manualLayout>
          <c:layoutTarget val="inner"/>
          <c:xMode val="edge"/>
          <c:yMode val="edge"/>
          <c:x val="0.20061956597477609"/>
          <c:y val="0.20770439580577224"/>
          <c:w val="0.78094442680953524"/>
          <c:h val="0.41553472555187099"/>
        </c:manualLayout>
      </c:layout>
      <c:barChart>
        <c:barDir val="col"/>
        <c:grouping val="stacked"/>
        <c:varyColors val="0"/>
        <c:ser>
          <c:idx val="0"/>
          <c:order val="0"/>
          <c:tx>
            <c:strRef>
              <c:f>'Appendix 2b'!$B$30</c:f>
              <c:strCache>
                <c:ptCount val="1"/>
                <c:pt idx="0">
                  <c:v>Period 1</c:v>
                </c:pt>
              </c:strCache>
            </c:strRef>
          </c:tx>
          <c:spPr>
            <a:solidFill>
              <a:schemeClr val="accent1"/>
            </a:solidFill>
            <a:ln>
              <a:noFill/>
            </a:ln>
            <a:effectLst/>
          </c:spPr>
          <c:invertIfNegative val="0"/>
          <c:cat>
            <c:multiLvlStrRef>
              <c:f>'Appendix 2b'!$C$28:$N$29</c:f>
              <c:multiLvlStrCache>
                <c:ptCount val="12"/>
                <c:lvl>
                  <c:pt idx="0">
                    <c:v>Q1-P1</c:v>
                  </c:pt>
                  <c:pt idx="1">
                    <c:v>Q1-P2</c:v>
                  </c:pt>
                  <c:pt idx="2">
                    <c:v>Q1-P3</c:v>
                  </c:pt>
                  <c:pt idx="3">
                    <c:v>Q2-P4</c:v>
                  </c:pt>
                  <c:pt idx="4">
                    <c:v>Q2-P5</c:v>
                  </c:pt>
                  <c:pt idx="5">
                    <c:v>Q2-P6</c:v>
                  </c:pt>
                  <c:pt idx="6">
                    <c:v>Q3-P7</c:v>
                  </c:pt>
                  <c:pt idx="7">
                    <c:v>Q3-P8</c:v>
                  </c:pt>
                  <c:pt idx="8">
                    <c:v>Q3-P9</c:v>
                  </c:pt>
                  <c:pt idx="9">
                    <c:v>Q4-P10</c:v>
                  </c:pt>
                  <c:pt idx="10">
                    <c:v>Q4-P11</c:v>
                  </c:pt>
                  <c:pt idx="11">
                    <c:v>Q4-P12</c:v>
                  </c:pt>
                </c:lvl>
                <c:lvl>
                  <c:pt idx="0">
                    <c:v>2025-26</c:v>
                  </c:pt>
                  <c:pt idx="1">
                    <c:v>2025-26</c:v>
                  </c:pt>
                  <c:pt idx="2">
                    <c:v>2025-26</c:v>
                  </c:pt>
                  <c:pt idx="3">
                    <c:v>2025-26</c:v>
                  </c:pt>
                  <c:pt idx="4">
                    <c:v>2025-26</c:v>
                  </c:pt>
                  <c:pt idx="5">
                    <c:v>2025-26</c:v>
                  </c:pt>
                  <c:pt idx="6">
                    <c:v>2025-26</c:v>
                  </c:pt>
                  <c:pt idx="7">
                    <c:v>2025-26</c:v>
                  </c:pt>
                  <c:pt idx="8">
                    <c:v>2025-26</c:v>
                  </c:pt>
                  <c:pt idx="9">
                    <c:v>2025-26</c:v>
                  </c:pt>
                  <c:pt idx="10">
                    <c:v>2025-26</c:v>
                  </c:pt>
                  <c:pt idx="11">
                    <c:v>2025-26</c:v>
                  </c:pt>
                </c:lvl>
              </c:multiLvlStrCache>
            </c:multiLvlStrRef>
          </c:cat>
          <c:val>
            <c:numRef>
              <c:f>'Appendix 2b'!$C$30:$N$30</c:f>
              <c:numCache>
                <c:formatCode>#,##0;[Red]\(#,##0\)</c:formatCode>
                <c:ptCount val="12"/>
                <c:pt idx="0">
                  <c:v>-695989.33000000019</c:v>
                </c:pt>
                <c:pt idx="1">
                  <c:v>-695989.33000000019</c:v>
                </c:pt>
                <c:pt idx="2">
                  <c:v>-695989.33000000019</c:v>
                </c:pt>
                <c:pt idx="3">
                  <c:v>-653580.7899999998</c:v>
                </c:pt>
                <c:pt idx="4">
                  <c:v>-653580.7899999998</c:v>
                </c:pt>
                <c:pt idx="5">
                  <c:v>-653580.7899999998</c:v>
                </c:pt>
                <c:pt idx="6">
                  <c:v>-799751.72999999986</c:v>
                </c:pt>
                <c:pt idx="7">
                  <c:v>-799751.72999999986</c:v>
                </c:pt>
                <c:pt idx="8">
                  <c:v>-799751.72999999986</c:v>
                </c:pt>
                <c:pt idx="9">
                  <c:v>-287005.93</c:v>
                </c:pt>
                <c:pt idx="10">
                  <c:v>-287005.93</c:v>
                </c:pt>
                <c:pt idx="11">
                  <c:v>-287005.93</c:v>
                </c:pt>
              </c:numCache>
            </c:numRef>
          </c:val>
          <c:extLst>
            <c:ext xmlns:c16="http://schemas.microsoft.com/office/drawing/2014/chart" uri="{C3380CC4-5D6E-409C-BE32-E72D297353CC}">
              <c16:uniqueId val="{00000000-70A4-4E10-9ACC-13BCF2FB0D5E}"/>
            </c:ext>
          </c:extLst>
        </c:ser>
        <c:ser>
          <c:idx val="1"/>
          <c:order val="1"/>
          <c:tx>
            <c:strRef>
              <c:f>'Appendix 2b'!$B$31</c:f>
              <c:strCache>
                <c:ptCount val="1"/>
                <c:pt idx="0">
                  <c:v>Period 2</c:v>
                </c:pt>
              </c:strCache>
            </c:strRef>
          </c:tx>
          <c:spPr>
            <a:solidFill>
              <a:schemeClr val="accent2"/>
            </a:solidFill>
            <a:ln>
              <a:noFill/>
            </a:ln>
            <a:effectLst/>
          </c:spPr>
          <c:invertIfNegative val="0"/>
          <c:cat>
            <c:multiLvlStrRef>
              <c:f>'Appendix 2b'!$C$28:$N$29</c:f>
              <c:multiLvlStrCache>
                <c:ptCount val="12"/>
                <c:lvl>
                  <c:pt idx="0">
                    <c:v>Q1-P1</c:v>
                  </c:pt>
                  <c:pt idx="1">
                    <c:v>Q1-P2</c:v>
                  </c:pt>
                  <c:pt idx="2">
                    <c:v>Q1-P3</c:v>
                  </c:pt>
                  <c:pt idx="3">
                    <c:v>Q2-P4</c:v>
                  </c:pt>
                  <c:pt idx="4">
                    <c:v>Q2-P5</c:v>
                  </c:pt>
                  <c:pt idx="5">
                    <c:v>Q2-P6</c:v>
                  </c:pt>
                  <c:pt idx="6">
                    <c:v>Q3-P7</c:v>
                  </c:pt>
                  <c:pt idx="7">
                    <c:v>Q3-P8</c:v>
                  </c:pt>
                  <c:pt idx="8">
                    <c:v>Q3-P9</c:v>
                  </c:pt>
                  <c:pt idx="9">
                    <c:v>Q4-P10</c:v>
                  </c:pt>
                  <c:pt idx="10">
                    <c:v>Q4-P11</c:v>
                  </c:pt>
                  <c:pt idx="11">
                    <c:v>Q4-P12</c:v>
                  </c:pt>
                </c:lvl>
                <c:lvl>
                  <c:pt idx="0">
                    <c:v>2025-26</c:v>
                  </c:pt>
                  <c:pt idx="1">
                    <c:v>2025-26</c:v>
                  </c:pt>
                  <c:pt idx="2">
                    <c:v>2025-26</c:v>
                  </c:pt>
                  <c:pt idx="3">
                    <c:v>2025-26</c:v>
                  </c:pt>
                  <c:pt idx="4">
                    <c:v>2025-26</c:v>
                  </c:pt>
                  <c:pt idx="5">
                    <c:v>2025-26</c:v>
                  </c:pt>
                  <c:pt idx="6">
                    <c:v>2025-26</c:v>
                  </c:pt>
                  <c:pt idx="7">
                    <c:v>2025-26</c:v>
                  </c:pt>
                  <c:pt idx="8">
                    <c:v>2025-26</c:v>
                  </c:pt>
                  <c:pt idx="9">
                    <c:v>2025-26</c:v>
                  </c:pt>
                  <c:pt idx="10">
                    <c:v>2025-26</c:v>
                  </c:pt>
                  <c:pt idx="11">
                    <c:v>2025-26</c:v>
                  </c:pt>
                </c:lvl>
              </c:multiLvlStrCache>
            </c:multiLvlStrRef>
          </c:cat>
          <c:val>
            <c:numRef>
              <c:f>'Appendix 2b'!$C$31:$N$31</c:f>
              <c:numCache>
                <c:formatCode>#,##0;[Red]\(#,##0\)</c:formatCode>
                <c:ptCount val="12"/>
                <c:pt idx="1">
                  <c:v>-1969883.15</c:v>
                </c:pt>
                <c:pt idx="2">
                  <c:v>-1969883.15</c:v>
                </c:pt>
                <c:pt idx="4">
                  <c:v>-163158.94</c:v>
                </c:pt>
                <c:pt idx="5">
                  <c:v>-163158.94</c:v>
                </c:pt>
                <c:pt idx="7">
                  <c:v>-2037021.1600000006</c:v>
                </c:pt>
                <c:pt idx="8">
                  <c:v>-2037021.1600000006</c:v>
                </c:pt>
                <c:pt idx="10">
                  <c:v>-674245.13</c:v>
                </c:pt>
                <c:pt idx="11">
                  <c:v>-674245.13</c:v>
                </c:pt>
              </c:numCache>
            </c:numRef>
          </c:val>
          <c:extLst>
            <c:ext xmlns:c16="http://schemas.microsoft.com/office/drawing/2014/chart" uri="{C3380CC4-5D6E-409C-BE32-E72D297353CC}">
              <c16:uniqueId val="{00000001-70A4-4E10-9ACC-13BCF2FB0D5E}"/>
            </c:ext>
          </c:extLst>
        </c:ser>
        <c:ser>
          <c:idx val="2"/>
          <c:order val="2"/>
          <c:tx>
            <c:strRef>
              <c:f>'Appendix 2b'!$B$32</c:f>
              <c:strCache>
                <c:ptCount val="1"/>
                <c:pt idx="0">
                  <c:v>Period 3</c:v>
                </c:pt>
              </c:strCache>
            </c:strRef>
          </c:tx>
          <c:spPr>
            <a:solidFill>
              <a:schemeClr val="accent3"/>
            </a:solidFill>
            <a:ln>
              <a:noFill/>
            </a:ln>
            <a:effectLst/>
          </c:spPr>
          <c:invertIfNegative val="0"/>
          <c:cat>
            <c:multiLvlStrRef>
              <c:f>'Appendix 2b'!$C$28:$N$29</c:f>
              <c:multiLvlStrCache>
                <c:ptCount val="12"/>
                <c:lvl>
                  <c:pt idx="0">
                    <c:v>Q1-P1</c:v>
                  </c:pt>
                  <c:pt idx="1">
                    <c:v>Q1-P2</c:v>
                  </c:pt>
                  <c:pt idx="2">
                    <c:v>Q1-P3</c:v>
                  </c:pt>
                  <c:pt idx="3">
                    <c:v>Q2-P4</c:v>
                  </c:pt>
                  <c:pt idx="4">
                    <c:v>Q2-P5</c:v>
                  </c:pt>
                  <c:pt idx="5">
                    <c:v>Q2-P6</c:v>
                  </c:pt>
                  <c:pt idx="6">
                    <c:v>Q3-P7</c:v>
                  </c:pt>
                  <c:pt idx="7">
                    <c:v>Q3-P8</c:v>
                  </c:pt>
                  <c:pt idx="8">
                    <c:v>Q3-P9</c:v>
                  </c:pt>
                  <c:pt idx="9">
                    <c:v>Q4-P10</c:v>
                  </c:pt>
                  <c:pt idx="10">
                    <c:v>Q4-P11</c:v>
                  </c:pt>
                  <c:pt idx="11">
                    <c:v>Q4-P12</c:v>
                  </c:pt>
                </c:lvl>
                <c:lvl>
                  <c:pt idx="0">
                    <c:v>2025-26</c:v>
                  </c:pt>
                  <c:pt idx="1">
                    <c:v>2025-26</c:v>
                  </c:pt>
                  <c:pt idx="2">
                    <c:v>2025-26</c:v>
                  </c:pt>
                  <c:pt idx="3">
                    <c:v>2025-26</c:v>
                  </c:pt>
                  <c:pt idx="4">
                    <c:v>2025-26</c:v>
                  </c:pt>
                  <c:pt idx="5">
                    <c:v>2025-26</c:v>
                  </c:pt>
                  <c:pt idx="6">
                    <c:v>2025-26</c:v>
                  </c:pt>
                  <c:pt idx="7">
                    <c:v>2025-26</c:v>
                  </c:pt>
                  <c:pt idx="8">
                    <c:v>2025-26</c:v>
                  </c:pt>
                  <c:pt idx="9">
                    <c:v>2025-26</c:v>
                  </c:pt>
                  <c:pt idx="10">
                    <c:v>2025-26</c:v>
                  </c:pt>
                  <c:pt idx="11">
                    <c:v>2025-26</c:v>
                  </c:pt>
                </c:lvl>
              </c:multiLvlStrCache>
            </c:multiLvlStrRef>
          </c:cat>
          <c:val>
            <c:numRef>
              <c:f>'Appendix 2b'!$C$32:$N$32</c:f>
              <c:numCache>
                <c:formatCode>#,##0;[Red]\(#,##0\)</c:formatCode>
                <c:ptCount val="12"/>
                <c:pt idx="2">
                  <c:v>-1699212.6500000001</c:v>
                </c:pt>
                <c:pt idx="5">
                  <c:v>-556341.51</c:v>
                </c:pt>
                <c:pt idx="8">
                  <c:v>-760227.01000000013</c:v>
                </c:pt>
                <c:pt idx="11">
                  <c:v>-966703.43999999983</c:v>
                </c:pt>
              </c:numCache>
            </c:numRef>
          </c:val>
          <c:extLst>
            <c:ext xmlns:c16="http://schemas.microsoft.com/office/drawing/2014/chart" uri="{C3380CC4-5D6E-409C-BE32-E72D297353CC}">
              <c16:uniqueId val="{00000002-70A4-4E10-9ACC-13BCF2FB0D5E}"/>
            </c:ext>
          </c:extLst>
        </c:ser>
        <c:dLbls>
          <c:showLegendKey val="0"/>
          <c:showVal val="0"/>
          <c:showCatName val="0"/>
          <c:showSerName val="0"/>
          <c:showPercent val="0"/>
          <c:showBubbleSize val="0"/>
        </c:dLbls>
        <c:gapWidth val="150"/>
        <c:overlap val="100"/>
        <c:axId val="1149215120"/>
        <c:axId val="1149216432"/>
      </c:barChart>
      <c:catAx>
        <c:axId val="1149215120"/>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9216432"/>
        <c:crosses val="autoZero"/>
        <c:auto val="1"/>
        <c:lblAlgn val="ctr"/>
        <c:lblOffset val="100"/>
        <c:noMultiLvlLbl val="0"/>
      </c:catAx>
      <c:valAx>
        <c:axId val="1149216432"/>
        <c:scaling>
          <c:orientation val="minMax"/>
        </c:scaling>
        <c:delete val="0"/>
        <c:axPos val="l"/>
        <c:majorGridlines>
          <c:spPr>
            <a:ln w="9525" cap="flat" cmpd="sng" algn="ctr">
              <a:solidFill>
                <a:schemeClr val="tx1">
                  <a:lumMod val="15000"/>
                  <a:lumOff val="85000"/>
                </a:schemeClr>
              </a:solidFill>
              <a:round/>
            </a:ln>
            <a:effectLst/>
          </c:spPr>
        </c:majorGridlines>
        <c:numFmt formatCode="#,##0;[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921512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Aged</a:t>
            </a:r>
            <a:r>
              <a:rPr lang="en-GB" baseline="0"/>
              <a:t> Debtors</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manualLayout>
          <c:layoutTarget val="inner"/>
          <c:xMode val="edge"/>
          <c:yMode val="edge"/>
          <c:x val="0.12488743318107492"/>
          <c:y val="0.18265770431221021"/>
          <c:w val="0.8421535212777489"/>
          <c:h val="0.22414176895507429"/>
        </c:manualLayout>
      </c:layout>
      <c:lineChart>
        <c:grouping val="standard"/>
        <c:varyColors val="0"/>
        <c:ser>
          <c:idx val="0"/>
          <c:order val="0"/>
          <c:tx>
            <c:strRef>
              <c:f>'Appendix 2b'!$B$7:$B$12</c:f>
              <c:strCache>
                <c:ptCount val="1"/>
                <c:pt idx="0">
                  <c:v>Not Due 0-1 Month 1-3 Months 3-6  Months 6-12 Months &gt; 12 Months</c:v>
                </c:pt>
              </c:strCache>
            </c:strRef>
          </c:tx>
          <c:spPr>
            <a:ln w="28575" cap="rnd">
              <a:solidFill>
                <a:schemeClr val="accent1"/>
              </a:solidFill>
              <a:round/>
            </a:ln>
            <a:effectLst/>
          </c:spPr>
          <c:marker>
            <c:symbol val="none"/>
          </c:marker>
          <c:cat>
            <c:strRef>
              <c:f>'Appendix 2b'!$C$6:$N$6</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'Appendix 2b'!$C$7:$N$7</c:f>
              <c:numCache>
                <c:formatCode>#,##0;[Red]\(#,##0\)</c:formatCode>
                <c:ptCount val="12"/>
                <c:pt idx="0">
                  <c:v>1463764.1199999999</c:v>
                </c:pt>
                <c:pt idx="1">
                  <c:v>790964.37999999977</c:v>
                </c:pt>
                <c:pt idx="2">
                  <c:v>285908.52000000008</c:v>
                </c:pt>
                <c:pt idx="3">
                  <c:v>141885.44</c:v>
                </c:pt>
                <c:pt idx="4">
                  <c:v>1495427.5200000003</c:v>
                </c:pt>
                <c:pt idx="5">
                  <c:v>50333.340000000004</c:v>
                </c:pt>
                <c:pt idx="6">
                  <c:v>2037022.570000001</c:v>
                </c:pt>
                <c:pt idx="7">
                  <c:v>360250.62</c:v>
                </c:pt>
                <c:pt idx="8">
                  <c:v>11487.12</c:v>
                </c:pt>
                <c:pt idx="9">
                  <c:v>425102.66999999993</c:v>
                </c:pt>
                <c:pt idx="10">
                  <c:v>342335.75999999995</c:v>
                </c:pt>
                <c:pt idx="11">
                  <c:v>1066091.27</c:v>
                </c:pt>
              </c:numCache>
            </c:numRef>
          </c:val>
          <c:smooth val="0"/>
          <c:extLst>
            <c:ext xmlns:c16="http://schemas.microsoft.com/office/drawing/2014/chart" uri="{C3380CC4-5D6E-409C-BE32-E72D297353CC}">
              <c16:uniqueId val="{00000000-5115-46BE-9DFF-A473BBAA95FB}"/>
            </c:ext>
          </c:extLst>
        </c:ser>
        <c:ser>
          <c:idx val="1"/>
          <c:order val="1"/>
          <c:tx>
            <c:strRef>
              <c:f>'Appendix 2b'!$B$8</c:f>
              <c:strCache>
                <c:ptCount val="1"/>
                <c:pt idx="0">
                  <c:v>0-1 Month</c:v>
                </c:pt>
              </c:strCache>
            </c:strRef>
          </c:tx>
          <c:spPr>
            <a:ln w="28575" cap="rnd">
              <a:solidFill>
                <a:srgbClr val="92D050"/>
              </a:solidFill>
              <a:round/>
            </a:ln>
            <a:effectLst/>
          </c:spPr>
          <c:marker>
            <c:symbol val="none"/>
          </c:marker>
          <c:cat>
            <c:strRef>
              <c:f>'Appendix 2b'!$C$6:$N$6</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'Appendix 2b'!$C$8:$N$8</c:f>
              <c:numCache>
                <c:formatCode>#,##0;[Red]\(#,##0\)</c:formatCode>
                <c:ptCount val="12"/>
                <c:pt idx="0">
                  <c:v>93164.200000000012</c:v>
                </c:pt>
                <c:pt idx="1">
                  <c:v>238449.79</c:v>
                </c:pt>
                <c:pt idx="2">
                  <c:v>11860.160000000002</c:v>
                </c:pt>
                <c:pt idx="3">
                  <c:v>16147.55</c:v>
                </c:pt>
                <c:pt idx="4">
                  <c:v>30189.409999999993</c:v>
                </c:pt>
                <c:pt idx="5">
                  <c:v>1110410.2200000002</c:v>
                </c:pt>
                <c:pt idx="6">
                  <c:v>11626.21</c:v>
                </c:pt>
                <c:pt idx="7">
                  <c:v>659378.20000000007</c:v>
                </c:pt>
                <c:pt idx="8">
                  <c:v>258299.15</c:v>
                </c:pt>
                <c:pt idx="9">
                  <c:v>249</c:v>
                </c:pt>
                <c:pt idx="10">
                  <c:v>64623.97</c:v>
                </c:pt>
                <c:pt idx="11">
                  <c:v>275280.49</c:v>
                </c:pt>
              </c:numCache>
            </c:numRef>
          </c:val>
          <c:smooth val="0"/>
          <c:extLst>
            <c:ext xmlns:c16="http://schemas.microsoft.com/office/drawing/2014/chart" uri="{C3380CC4-5D6E-409C-BE32-E72D297353CC}">
              <c16:uniqueId val="{00000001-5115-46BE-9DFF-A473BBAA95FB}"/>
            </c:ext>
          </c:extLst>
        </c:ser>
        <c:ser>
          <c:idx val="2"/>
          <c:order val="2"/>
          <c:tx>
            <c:strRef>
              <c:f>'Appendix 2b'!$B$9</c:f>
              <c:strCache>
                <c:ptCount val="1"/>
                <c:pt idx="0">
                  <c:v>1-3 Months</c:v>
                </c:pt>
              </c:strCache>
            </c:strRef>
          </c:tx>
          <c:spPr>
            <a:ln w="28575" cap="rnd">
              <a:solidFill>
                <a:schemeClr val="accent3"/>
              </a:solidFill>
              <a:round/>
            </a:ln>
            <a:effectLst/>
          </c:spPr>
          <c:marker>
            <c:symbol val="none"/>
          </c:marker>
          <c:cat>
            <c:strRef>
              <c:f>'Appendix 2b'!$C$6:$N$6</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'Appendix 2b'!$C$9:$N$9</c:f>
              <c:numCache>
                <c:formatCode>#,##0;[Red]\(#,##0\)</c:formatCode>
                <c:ptCount val="12"/>
                <c:pt idx="0">
                  <c:v>256075.25</c:v>
                </c:pt>
                <c:pt idx="1">
                  <c:v>56737.240000000005</c:v>
                </c:pt>
                <c:pt idx="2">
                  <c:v>152169.18</c:v>
                </c:pt>
                <c:pt idx="3">
                  <c:v>57053.26</c:v>
                </c:pt>
                <c:pt idx="4">
                  <c:v>13091.99</c:v>
                </c:pt>
                <c:pt idx="5">
                  <c:v>2662.83</c:v>
                </c:pt>
                <c:pt idx="6">
                  <c:v>517938.08</c:v>
                </c:pt>
                <c:pt idx="7">
                  <c:v>3872.16</c:v>
                </c:pt>
                <c:pt idx="8">
                  <c:v>111662.71</c:v>
                </c:pt>
                <c:pt idx="9">
                  <c:v>366749.55000000005</c:v>
                </c:pt>
                <c:pt idx="10">
                  <c:v>385.08000000000004</c:v>
                </c:pt>
                <c:pt idx="11">
                  <c:v>3680.1700000000005</c:v>
                </c:pt>
              </c:numCache>
            </c:numRef>
          </c:val>
          <c:smooth val="0"/>
          <c:extLst>
            <c:ext xmlns:c16="http://schemas.microsoft.com/office/drawing/2014/chart" uri="{C3380CC4-5D6E-409C-BE32-E72D297353CC}">
              <c16:uniqueId val="{00000002-5115-46BE-9DFF-A473BBAA95FB}"/>
            </c:ext>
          </c:extLst>
        </c:ser>
        <c:ser>
          <c:idx val="3"/>
          <c:order val="3"/>
          <c:tx>
            <c:strRef>
              <c:f>'Appendix 2b'!$B$10</c:f>
              <c:strCache>
                <c:ptCount val="1"/>
                <c:pt idx="0">
                  <c:v>3-6  Months</c:v>
                </c:pt>
              </c:strCache>
            </c:strRef>
          </c:tx>
          <c:spPr>
            <a:ln w="28575" cap="rnd">
              <a:solidFill>
                <a:schemeClr val="accent4"/>
              </a:solidFill>
              <a:round/>
            </a:ln>
            <a:effectLst/>
          </c:spPr>
          <c:marker>
            <c:symbol val="none"/>
          </c:marker>
          <c:cat>
            <c:strRef>
              <c:f>'Appendix 2b'!$C$6:$N$6</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'Appendix 2b'!$C$10:$N$10</c:f>
              <c:numCache>
                <c:formatCode>#,##0;[Red]\(#,##0\)</c:formatCode>
                <c:ptCount val="12"/>
                <c:pt idx="0">
                  <c:v>4614.8499999999995</c:v>
                </c:pt>
                <c:pt idx="1">
                  <c:v>4461.41</c:v>
                </c:pt>
                <c:pt idx="2">
                  <c:v>2862.54</c:v>
                </c:pt>
                <c:pt idx="3">
                  <c:v>246.84</c:v>
                </c:pt>
                <c:pt idx="4">
                  <c:v>49533.659999999996</c:v>
                </c:pt>
                <c:pt idx="5">
                  <c:v>52504.759999999995</c:v>
                </c:pt>
                <c:pt idx="6">
                  <c:v>53288.81</c:v>
                </c:pt>
                <c:pt idx="7">
                  <c:v>5613.93</c:v>
                </c:pt>
                <c:pt idx="8">
                  <c:v>1611.94</c:v>
                </c:pt>
                <c:pt idx="9">
                  <c:v>5348.02</c:v>
                </c:pt>
                <c:pt idx="10">
                  <c:v>109518.08</c:v>
                </c:pt>
                <c:pt idx="11">
                  <c:v>7472.16</c:v>
                </c:pt>
              </c:numCache>
            </c:numRef>
          </c:val>
          <c:smooth val="0"/>
          <c:extLst>
            <c:ext xmlns:c16="http://schemas.microsoft.com/office/drawing/2014/chart" uri="{C3380CC4-5D6E-409C-BE32-E72D297353CC}">
              <c16:uniqueId val="{00000003-5115-46BE-9DFF-A473BBAA95FB}"/>
            </c:ext>
          </c:extLst>
        </c:ser>
        <c:ser>
          <c:idx val="4"/>
          <c:order val="4"/>
          <c:tx>
            <c:strRef>
              <c:f>'Appendix 2b'!$B$11</c:f>
              <c:strCache>
                <c:ptCount val="1"/>
                <c:pt idx="0">
                  <c:v>6-12 Months</c:v>
                </c:pt>
              </c:strCache>
            </c:strRef>
          </c:tx>
          <c:spPr>
            <a:ln w="28575" cap="rnd">
              <a:solidFill>
                <a:schemeClr val="accent5"/>
              </a:solidFill>
              <a:round/>
            </a:ln>
            <a:effectLst/>
          </c:spPr>
          <c:marker>
            <c:symbol val="none"/>
          </c:marker>
          <c:cat>
            <c:strRef>
              <c:f>'Appendix 2b'!$C$6:$N$6</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'Appendix 2b'!$C$11:$N$11</c:f>
              <c:numCache>
                <c:formatCode>#,##0;[Red]\(#,##0\)</c:formatCode>
                <c:ptCount val="12"/>
                <c:pt idx="0">
                  <c:v>14570.149999999998</c:v>
                </c:pt>
                <c:pt idx="1">
                  <c:v>10291.27</c:v>
                </c:pt>
                <c:pt idx="2">
                  <c:v>872.6400000000001</c:v>
                </c:pt>
                <c:pt idx="3">
                  <c:v>780.92000000000007</c:v>
                </c:pt>
                <c:pt idx="4">
                  <c:v>765.92000000000007</c:v>
                </c:pt>
                <c:pt idx="5">
                  <c:v>740.92000000000007</c:v>
                </c:pt>
                <c:pt idx="6">
                  <c:v>962.76</c:v>
                </c:pt>
                <c:pt idx="7">
                  <c:v>942.76</c:v>
                </c:pt>
                <c:pt idx="8">
                  <c:v>4178.83</c:v>
                </c:pt>
                <c:pt idx="9">
                  <c:v>4128.83</c:v>
                </c:pt>
                <c:pt idx="10">
                  <c:v>4078.83</c:v>
                </c:pt>
                <c:pt idx="11">
                  <c:v>3781.99</c:v>
                </c:pt>
              </c:numCache>
            </c:numRef>
          </c:val>
          <c:smooth val="0"/>
          <c:extLst>
            <c:ext xmlns:c16="http://schemas.microsoft.com/office/drawing/2014/chart" uri="{C3380CC4-5D6E-409C-BE32-E72D297353CC}">
              <c16:uniqueId val="{00000004-5115-46BE-9DFF-A473BBAA95FB}"/>
            </c:ext>
          </c:extLst>
        </c:ser>
        <c:ser>
          <c:idx val="5"/>
          <c:order val="5"/>
          <c:tx>
            <c:strRef>
              <c:f>'Appendix 2b'!$B$12</c:f>
              <c:strCache>
                <c:ptCount val="1"/>
                <c:pt idx="0">
                  <c:v>&gt; 12 Months</c:v>
                </c:pt>
              </c:strCache>
            </c:strRef>
          </c:tx>
          <c:spPr>
            <a:ln w="28575" cap="rnd">
              <a:solidFill>
                <a:srgbClr val="FF0000"/>
              </a:solidFill>
              <a:round/>
            </a:ln>
            <a:effectLst/>
          </c:spPr>
          <c:marker>
            <c:symbol val="none"/>
          </c:marker>
          <c:cat>
            <c:strRef>
              <c:f>'Appendix 2b'!$C$6:$N$6</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'Appendix 2b'!$C$12:$N$12</c:f>
              <c:numCache>
                <c:formatCode>#,##0;[Red]\(#,##0\)</c:formatCode>
                <c:ptCount val="12"/>
                <c:pt idx="0">
                  <c:v>20679.93</c:v>
                </c:pt>
                <c:pt idx="1">
                  <c:v>19744.329999999998</c:v>
                </c:pt>
                <c:pt idx="2">
                  <c:v>19724.329999999998</c:v>
                </c:pt>
                <c:pt idx="3">
                  <c:v>19529.129999999997</c:v>
                </c:pt>
                <c:pt idx="4">
                  <c:v>15488.19</c:v>
                </c:pt>
                <c:pt idx="5">
                  <c:v>12352.91</c:v>
                </c:pt>
                <c:pt idx="6">
                  <c:v>12352.91</c:v>
                </c:pt>
                <c:pt idx="7">
                  <c:v>12352.91</c:v>
                </c:pt>
                <c:pt idx="8">
                  <c:v>13023.83</c:v>
                </c:pt>
                <c:pt idx="9">
                  <c:v>12943.83</c:v>
                </c:pt>
                <c:pt idx="10">
                  <c:v>12923.83</c:v>
                </c:pt>
                <c:pt idx="11">
                  <c:v>12749.75</c:v>
                </c:pt>
              </c:numCache>
            </c:numRef>
          </c:val>
          <c:smooth val="0"/>
          <c:extLst>
            <c:ext xmlns:c16="http://schemas.microsoft.com/office/drawing/2014/chart" uri="{C3380CC4-5D6E-409C-BE32-E72D297353CC}">
              <c16:uniqueId val="{00000005-5115-46BE-9DFF-A473BBAA95FB}"/>
            </c:ext>
          </c:extLst>
        </c:ser>
        <c:dLbls>
          <c:showLegendKey val="0"/>
          <c:showVal val="0"/>
          <c:showCatName val="0"/>
          <c:showSerName val="0"/>
          <c:showPercent val="0"/>
          <c:showBubbleSize val="0"/>
        </c:dLbls>
        <c:smooth val="0"/>
        <c:axId val="883421416"/>
        <c:axId val="883425352"/>
      </c:lineChart>
      <c:catAx>
        <c:axId val="883421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3425352"/>
        <c:crosses val="autoZero"/>
        <c:auto val="1"/>
        <c:lblAlgn val="ctr"/>
        <c:lblOffset val="100"/>
        <c:noMultiLvlLbl val="0"/>
      </c:catAx>
      <c:valAx>
        <c:axId val="883425352"/>
        <c:scaling>
          <c:orientation val="minMax"/>
        </c:scaling>
        <c:delete val="0"/>
        <c:axPos val="l"/>
        <c:majorGridlines>
          <c:spPr>
            <a:ln w="9525" cap="flat" cmpd="sng" algn="ctr">
              <a:solidFill>
                <a:schemeClr val="tx1">
                  <a:lumMod val="15000"/>
                  <a:lumOff val="85000"/>
                </a:schemeClr>
              </a:solidFill>
              <a:round/>
            </a:ln>
            <a:effectLst/>
          </c:spPr>
        </c:majorGridlines>
        <c:numFmt formatCode="#,##0;[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34214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Top 5 Aged Debtors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'[11]COT Schedule'!$B$17</c:f>
              <c:strCache>
                <c:ptCount val="1"/>
              </c:strCache>
            </c:strRef>
          </c:tx>
          <c:spPr>
            <a:solidFill>
              <a:schemeClr val="accent1"/>
            </a:solidFill>
            <a:ln>
              <a:noFill/>
            </a:ln>
            <a:effectLst/>
          </c:spPr>
          <c:invertIfNegative val="0"/>
          <c:cat>
            <c:strRef>
              <c:f>'[11]COT Schedule'!$A$18:$A$22</c:f>
              <c:strCache>
                <c:ptCount val="5"/>
                <c:pt idx="0">
                  <c:v>PCC for Dyfed Powys</c:v>
                </c:pt>
                <c:pt idx="1">
                  <c:v>National Probation Service, SSCL</c:v>
                </c:pt>
                <c:pt idx="2">
                  <c:v>PCC for South Wales</c:v>
                </c:pt>
                <c:pt idx="3">
                  <c:v>Aneurin Bevan University Health Board</c:v>
                </c:pt>
                <c:pt idx="4">
                  <c:v>Home Office</c:v>
                </c:pt>
              </c:strCache>
            </c:strRef>
          </c:cat>
          <c:val>
            <c:numRef>
              <c:f>'[11]COT Schedule'!$B$18:$B$22</c:f>
              <c:numCache>
                <c:formatCode>General</c:formatCode>
                <c:ptCount val="5"/>
              </c:numCache>
            </c:numRef>
          </c:val>
          <c:extLst xmlns:c15="http://schemas.microsoft.com/office/drawing/2012/chart">
            <c:ext xmlns:c16="http://schemas.microsoft.com/office/drawing/2014/chart" uri="{C3380CC4-5D6E-409C-BE32-E72D297353CC}">
              <c16:uniqueId val="{00000000-CF8A-4E8B-80BF-377A2D0322AF}"/>
            </c:ext>
          </c:extLst>
        </c:ser>
        <c:ser>
          <c:idx val="6"/>
          <c:order val="6"/>
          <c:tx>
            <c:strRef>
              <c:f>'[11]COT Schedule'!$H$17</c:f>
              <c:strCache>
                <c:ptCount val="1"/>
                <c:pt idx="0">
                  <c:v>Not Due</c:v>
                </c:pt>
              </c:strCache>
            </c:strRef>
          </c:tx>
          <c:spPr>
            <a:solidFill>
              <a:schemeClr val="accent5">
                <a:lumMod val="40000"/>
                <a:lumOff val="60000"/>
              </a:schemeClr>
            </a:solidFill>
            <a:ln>
              <a:noFill/>
            </a:ln>
            <a:effectLst/>
          </c:spPr>
          <c:invertIfNegative val="0"/>
          <c:cat>
            <c:strRef>
              <c:f>'[11]COT Schedule'!$A$18:$A$22</c:f>
              <c:strCache>
                <c:ptCount val="5"/>
                <c:pt idx="0">
                  <c:v>PCC for Dyfed Powys</c:v>
                </c:pt>
                <c:pt idx="1">
                  <c:v>National Probation Service, SSCL</c:v>
                </c:pt>
                <c:pt idx="2">
                  <c:v>PCC for South Wales</c:v>
                </c:pt>
                <c:pt idx="3">
                  <c:v>Aneurin Bevan University Health Board</c:v>
                </c:pt>
                <c:pt idx="4">
                  <c:v>Home Office</c:v>
                </c:pt>
              </c:strCache>
            </c:strRef>
          </c:cat>
          <c:val>
            <c:numRef>
              <c:f>'[11]COT Schedule'!$H$18:$H$22</c:f>
              <c:numCache>
                <c:formatCode>General</c:formatCode>
                <c:ptCount val="5"/>
                <c:pt idx="0">
                  <c:v>532962.98</c:v>
                </c:pt>
                <c:pt idx="1">
                  <c:v>0</c:v>
                </c:pt>
                <c:pt idx="2">
                  <c:v>181300.74</c:v>
                </c:pt>
                <c:pt idx="3">
                  <c:v>87500</c:v>
                </c:pt>
                <c:pt idx="4">
                  <c:v>70440.479999999996</c:v>
                </c:pt>
              </c:numCache>
            </c:numRef>
          </c:val>
          <c:extLst>
            <c:ext xmlns:c16="http://schemas.microsoft.com/office/drawing/2014/chart" uri="{C3380CC4-5D6E-409C-BE32-E72D297353CC}">
              <c16:uniqueId val="{00000001-CF8A-4E8B-80BF-377A2D0322AF}"/>
            </c:ext>
          </c:extLst>
        </c:ser>
        <c:ser>
          <c:idx val="7"/>
          <c:order val="7"/>
          <c:tx>
            <c:strRef>
              <c:f>'[11]COT Schedule'!$I$17</c:f>
              <c:strCache>
                <c:ptCount val="1"/>
                <c:pt idx="0">
                  <c:v>0-1 Month</c:v>
                </c:pt>
              </c:strCache>
            </c:strRef>
          </c:tx>
          <c:spPr>
            <a:solidFill>
              <a:schemeClr val="accent2">
                <a:lumMod val="40000"/>
                <a:lumOff val="60000"/>
              </a:schemeClr>
            </a:solidFill>
            <a:ln>
              <a:noFill/>
            </a:ln>
            <a:effectLst/>
          </c:spPr>
          <c:invertIfNegative val="0"/>
          <c:cat>
            <c:strRef>
              <c:f>'[11]COT Schedule'!$A$18:$A$22</c:f>
              <c:strCache>
                <c:ptCount val="5"/>
                <c:pt idx="0">
                  <c:v>PCC for Dyfed Powys</c:v>
                </c:pt>
                <c:pt idx="1">
                  <c:v>National Probation Service, SSCL</c:v>
                </c:pt>
                <c:pt idx="2">
                  <c:v>PCC for South Wales</c:v>
                </c:pt>
                <c:pt idx="3">
                  <c:v>Aneurin Bevan University Health Board</c:v>
                </c:pt>
                <c:pt idx="4">
                  <c:v>Home Office</c:v>
                </c:pt>
              </c:strCache>
            </c:strRef>
          </c:cat>
          <c:val>
            <c:numRef>
              <c:f>'[11]COT Schedule'!$I$18:$I$22</c:f>
              <c:numCache>
                <c:formatCode>General</c:formatCode>
                <c:ptCount val="5"/>
                <c:pt idx="0">
                  <c:v>0</c:v>
                </c:pt>
                <c:pt idx="1">
                  <c:v>258095.03</c:v>
                </c:pt>
                <c:pt idx="2">
                  <c:v>0</c:v>
                </c:pt>
                <c:pt idx="3">
                  <c:v>0</c:v>
                </c:pt>
                <c:pt idx="4">
                  <c:v>0</c:v>
                </c:pt>
              </c:numCache>
            </c:numRef>
          </c:val>
          <c:extLst>
            <c:ext xmlns:c16="http://schemas.microsoft.com/office/drawing/2014/chart" uri="{C3380CC4-5D6E-409C-BE32-E72D297353CC}">
              <c16:uniqueId val="{00000002-CF8A-4E8B-80BF-377A2D0322AF}"/>
            </c:ext>
          </c:extLst>
        </c:ser>
        <c:ser>
          <c:idx val="8"/>
          <c:order val="8"/>
          <c:tx>
            <c:strRef>
              <c:f>'[11]COT Schedule'!$J$17</c:f>
              <c:strCache>
                <c:ptCount val="1"/>
                <c:pt idx="0">
                  <c:v>1-3 Months</c:v>
                </c:pt>
              </c:strCache>
            </c:strRef>
          </c:tx>
          <c:spPr>
            <a:solidFill>
              <a:schemeClr val="accent3">
                <a:lumMod val="60000"/>
              </a:schemeClr>
            </a:solidFill>
            <a:ln>
              <a:noFill/>
            </a:ln>
            <a:effectLst/>
          </c:spPr>
          <c:invertIfNegative val="0"/>
          <c:cat>
            <c:strRef>
              <c:f>'[11]COT Schedule'!$A$18:$A$22</c:f>
              <c:strCache>
                <c:ptCount val="5"/>
                <c:pt idx="0">
                  <c:v>PCC for Dyfed Powys</c:v>
                </c:pt>
                <c:pt idx="1">
                  <c:v>National Probation Service, SSCL</c:v>
                </c:pt>
                <c:pt idx="2">
                  <c:v>PCC for South Wales</c:v>
                </c:pt>
                <c:pt idx="3">
                  <c:v>Aneurin Bevan University Health Board</c:v>
                </c:pt>
                <c:pt idx="4">
                  <c:v>Home Office</c:v>
                </c:pt>
              </c:strCache>
            </c:strRef>
          </c:cat>
          <c:val>
            <c:numRef>
              <c:f>'[11]COT Schedule'!$J$18:$J$22</c:f>
              <c:numCache>
                <c:formatCode>General</c:formatCode>
                <c:ptCount val="5"/>
                <c:pt idx="0">
                  <c:v>0</c:v>
                </c:pt>
                <c:pt idx="1">
                  <c:v>0</c:v>
                </c:pt>
                <c:pt idx="2">
                  <c:v>62.4</c:v>
                </c:pt>
                <c:pt idx="3">
                  <c:v>0</c:v>
                </c:pt>
                <c:pt idx="4">
                  <c:v>0</c:v>
                </c:pt>
              </c:numCache>
            </c:numRef>
          </c:val>
          <c:extLst>
            <c:ext xmlns:c16="http://schemas.microsoft.com/office/drawing/2014/chart" uri="{C3380CC4-5D6E-409C-BE32-E72D297353CC}">
              <c16:uniqueId val="{00000003-CF8A-4E8B-80BF-377A2D0322AF}"/>
            </c:ext>
          </c:extLst>
        </c:ser>
        <c:ser>
          <c:idx val="9"/>
          <c:order val="9"/>
          <c:tx>
            <c:strRef>
              <c:f>'[11]COT Schedule'!$K$17</c:f>
              <c:strCache>
                <c:ptCount val="1"/>
                <c:pt idx="0">
                  <c:v>3-6  Months</c:v>
                </c:pt>
              </c:strCache>
            </c:strRef>
          </c:tx>
          <c:spPr>
            <a:solidFill>
              <a:schemeClr val="accent4">
                <a:lumMod val="40000"/>
                <a:lumOff val="60000"/>
              </a:schemeClr>
            </a:solidFill>
            <a:ln>
              <a:noFill/>
            </a:ln>
            <a:effectLst/>
          </c:spPr>
          <c:invertIfNegative val="0"/>
          <c:cat>
            <c:strRef>
              <c:f>'[11]COT Schedule'!$A$18:$A$22</c:f>
              <c:strCache>
                <c:ptCount val="5"/>
                <c:pt idx="0">
                  <c:v>PCC for Dyfed Powys</c:v>
                </c:pt>
                <c:pt idx="1">
                  <c:v>National Probation Service, SSCL</c:v>
                </c:pt>
                <c:pt idx="2">
                  <c:v>PCC for South Wales</c:v>
                </c:pt>
                <c:pt idx="3">
                  <c:v>Aneurin Bevan University Health Board</c:v>
                </c:pt>
                <c:pt idx="4">
                  <c:v>Home Office</c:v>
                </c:pt>
              </c:strCache>
            </c:strRef>
          </c:cat>
          <c:val>
            <c:numRef>
              <c:f>'[11]COT Schedule'!$K$18:$K$22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4-CF8A-4E8B-80BF-377A2D0322AF}"/>
            </c:ext>
          </c:extLst>
        </c:ser>
        <c:ser>
          <c:idx val="10"/>
          <c:order val="10"/>
          <c:tx>
            <c:strRef>
              <c:f>'[11]COT Schedule'!$L$17</c:f>
              <c:strCache>
                <c:ptCount val="1"/>
                <c:pt idx="0">
                  <c:v>6-12 Months</c:v>
                </c:pt>
              </c:strCache>
            </c:strRef>
          </c:tx>
          <c:spPr>
            <a:solidFill>
              <a:schemeClr val="accent2">
                <a:lumMod val="75000"/>
              </a:schemeClr>
            </a:solidFill>
            <a:ln>
              <a:noFill/>
            </a:ln>
            <a:effectLst/>
          </c:spPr>
          <c:invertIfNegative val="0"/>
          <c:dPt>
            <c:idx val="0"/>
            <c:invertIfNegative val="0"/>
            <c:bubble3D val="0"/>
            <c:spPr>
              <a:solidFill>
                <a:schemeClr val="accent2">
                  <a:lumMod val="75000"/>
                </a:schemeClr>
              </a:solidFill>
              <a:ln>
                <a:noFill/>
              </a:ln>
              <a:effectLst/>
            </c:spPr>
            <c:extLst>
              <c:ext xmlns:c16="http://schemas.microsoft.com/office/drawing/2014/chart" uri="{C3380CC4-5D6E-409C-BE32-E72D297353CC}">
                <c16:uniqueId val="{00000006-CF8A-4E8B-80BF-377A2D0322AF}"/>
              </c:ext>
            </c:extLst>
          </c:dPt>
          <c:cat>
            <c:strRef>
              <c:f>'[11]COT Schedule'!$A$18:$A$22</c:f>
              <c:strCache>
                <c:ptCount val="5"/>
                <c:pt idx="0">
                  <c:v>PCC for Dyfed Powys</c:v>
                </c:pt>
                <c:pt idx="1">
                  <c:v>National Probation Service, SSCL</c:v>
                </c:pt>
                <c:pt idx="2">
                  <c:v>PCC for South Wales</c:v>
                </c:pt>
                <c:pt idx="3">
                  <c:v>Aneurin Bevan University Health Board</c:v>
                </c:pt>
                <c:pt idx="4">
                  <c:v>Home Office</c:v>
                </c:pt>
              </c:strCache>
            </c:strRef>
          </c:cat>
          <c:val>
            <c:numRef>
              <c:f>'[11]COT Schedule'!$L$18:$L$22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7-CF8A-4E8B-80BF-377A2D0322AF}"/>
            </c:ext>
          </c:extLst>
        </c:ser>
        <c:ser>
          <c:idx val="11"/>
          <c:order val="11"/>
          <c:tx>
            <c:strRef>
              <c:f>'[11]COT Schedule'!$M$17</c:f>
              <c:strCache>
                <c:ptCount val="1"/>
                <c:pt idx="0">
                  <c:v>&gt; 12 Months</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'[11]COT Schedule'!$A$18:$A$22</c:f>
              <c:strCache>
                <c:ptCount val="5"/>
                <c:pt idx="0">
                  <c:v>PCC for Dyfed Powys</c:v>
                </c:pt>
                <c:pt idx="1">
                  <c:v>National Probation Service, SSCL</c:v>
                </c:pt>
                <c:pt idx="2">
                  <c:v>PCC for South Wales</c:v>
                </c:pt>
                <c:pt idx="3">
                  <c:v>Aneurin Bevan University Health Board</c:v>
                </c:pt>
                <c:pt idx="4">
                  <c:v>Home Office</c:v>
                </c:pt>
              </c:strCache>
            </c:strRef>
          </c:cat>
          <c:val>
            <c:numRef>
              <c:f>'[11]COT Schedule'!$M$18:$M$22</c:f>
              <c:numCache>
                <c:formatCode>General</c:formatCode>
                <c:ptCount val="5"/>
                <c:pt idx="0">
                  <c:v>-4569.1099999999997</c:v>
                </c:pt>
                <c:pt idx="1">
                  <c:v>0</c:v>
                </c:pt>
                <c:pt idx="2">
                  <c:v>0</c:v>
                </c:pt>
                <c:pt idx="3">
                  <c:v>0</c:v>
                </c:pt>
                <c:pt idx="4">
                  <c:v>6072.66</c:v>
                </c:pt>
              </c:numCache>
            </c:numRef>
          </c:val>
          <c:extLst>
            <c:ext xmlns:c16="http://schemas.microsoft.com/office/drawing/2014/chart" uri="{C3380CC4-5D6E-409C-BE32-E72D297353CC}">
              <c16:uniqueId val="{00000008-CF8A-4E8B-80BF-377A2D0322AF}"/>
            </c:ext>
          </c:extLst>
        </c:ser>
        <c:dLbls>
          <c:showLegendKey val="0"/>
          <c:showVal val="0"/>
          <c:showCatName val="0"/>
          <c:showSerName val="0"/>
          <c:showPercent val="0"/>
          <c:showBubbleSize val="0"/>
        </c:dLbls>
        <c:gapWidth val="150"/>
        <c:overlap val="100"/>
        <c:axId val="1149215120"/>
        <c:axId val="1149216432"/>
        <c:extLst>
          <c:ext xmlns:c15="http://schemas.microsoft.com/office/drawing/2012/chart" uri="{02D57815-91ED-43cb-92C2-25804820EDAC}">
            <c15:filteredBarSeries>
              <c15:ser>
                <c:idx val="1"/>
                <c:order val="1"/>
                <c:tx>
                  <c:strRef>
                    <c:extLst>
                      <c:ext uri="{02D57815-91ED-43cb-92C2-25804820EDAC}">
                        <c15:formulaRef>
                          <c15:sqref>'[11]COT Schedule'!$D$17</c15:sqref>
                        </c15:formulaRef>
                      </c:ext>
                    </c:extLst>
                    <c:strCache>
                      <c:ptCount val="1"/>
                      <c:pt idx="0">
                        <c:v>O/S Amount</c:v>
                      </c:pt>
                    </c:strCache>
                  </c:strRef>
                </c:tx>
                <c:spPr>
                  <a:solidFill>
                    <a:schemeClr val="accent2"/>
                  </a:solidFill>
                  <a:ln>
                    <a:noFill/>
                  </a:ln>
                  <a:effectLst/>
                </c:spPr>
                <c:invertIfNegative val="0"/>
                <c:cat>
                  <c:strRef>
                    <c:extLst>
                      <c:ext uri="{02D57815-91ED-43cb-92C2-25804820EDAC}">
                        <c15:formulaRef>
                          <c15:sqref>'[11]COT Schedule'!$A$18:$A$22</c15:sqref>
                        </c15:formulaRef>
                      </c:ext>
                    </c:extLst>
                    <c:strCache>
                      <c:ptCount val="5"/>
                      <c:pt idx="0">
                        <c:v>PCC for Dyfed Powys</c:v>
                      </c:pt>
                      <c:pt idx="1">
                        <c:v>National Probation Service, SSCL</c:v>
                      </c:pt>
                      <c:pt idx="2">
                        <c:v>PCC for South Wales</c:v>
                      </c:pt>
                      <c:pt idx="3">
                        <c:v>Aneurin Bevan University Health Board</c:v>
                      </c:pt>
                      <c:pt idx="4">
                        <c:v>Home Office</c:v>
                      </c:pt>
                    </c:strCache>
                  </c:strRef>
                </c:cat>
                <c:val>
                  <c:numRef>
                    <c:extLst>
                      <c:ext uri="{02D57815-91ED-43cb-92C2-25804820EDAC}">
                        <c15:formulaRef>
                          <c15:sqref>'[11]COT Schedule'!$D$18:$D$22</c15:sqref>
                        </c15:formulaRef>
                      </c:ext>
                    </c:extLst>
                    <c:numCache>
                      <c:formatCode>General</c:formatCode>
                      <c:ptCount val="5"/>
                      <c:pt idx="0">
                        <c:v>528393.87</c:v>
                      </c:pt>
                      <c:pt idx="1">
                        <c:v>258095.03</c:v>
                      </c:pt>
                      <c:pt idx="2">
                        <c:v>181363.13999999998</c:v>
                      </c:pt>
                      <c:pt idx="3">
                        <c:v>87500</c:v>
                      </c:pt>
                      <c:pt idx="4">
                        <c:v>76513.14</c:v>
                      </c:pt>
                    </c:numCache>
                  </c:numRef>
                </c:val>
                <c:extLst>
                  <c:ext xmlns:c16="http://schemas.microsoft.com/office/drawing/2014/chart" uri="{C3380CC4-5D6E-409C-BE32-E72D297353CC}">
                    <c16:uniqueId val="{00000009-CF8A-4E8B-80BF-377A2D0322AF}"/>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'[11]COT Schedule'!$E$17</c15:sqref>
                        </c15:formulaRef>
                      </c:ext>
                    </c:extLst>
                    <c:strCache>
                      <c:ptCount val="1"/>
                      <c:pt idx="0">
                        <c:v>No of Invoices</c:v>
                      </c:pt>
                    </c:strCache>
                  </c:strRef>
                </c:tx>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'[11]COT Schedule'!$A$18:$A$22</c15:sqref>
                        </c15:formulaRef>
                      </c:ext>
                    </c:extLst>
                    <c:strCache>
                      <c:ptCount val="5"/>
                      <c:pt idx="0">
                        <c:v>PCC for Dyfed Powys</c:v>
                      </c:pt>
                      <c:pt idx="1">
                        <c:v>National Probation Service, SSCL</c:v>
                      </c:pt>
                      <c:pt idx="2">
                        <c:v>PCC for South Wales</c:v>
                      </c:pt>
                      <c:pt idx="3">
                        <c:v>Aneurin Bevan University Health Board</c:v>
                      </c:pt>
                      <c:pt idx="4">
                        <c:v>Home Office</c:v>
                      </c:pt>
                    </c:strCache>
                  </c:strRef>
                </c:cat>
                <c:val>
                  <c:numRef>
                    <c:extLst xmlns:c15="http://schemas.microsoft.com/office/drawing/2012/chart">
                      <c:ext xmlns:c15="http://schemas.microsoft.com/office/drawing/2012/chart" uri="{02D57815-91ED-43cb-92C2-25804820EDAC}">
                        <c15:formulaRef>
                          <c15:sqref>'[11]COT Schedule'!$E$18:$E$22</c15:sqref>
                        </c15:formulaRef>
                      </c:ext>
                    </c:extLst>
                    <c:numCache>
                      <c:formatCode>General</c:formatCode>
                      <c:ptCount val="5"/>
                      <c:pt idx="0">
                        <c:v>2</c:v>
                      </c:pt>
                      <c:pt idx="1">
                        <c:v>1</c:v>
                      </c:pt>
                      <c:pt idx="2">
                        <c:v>3</c:v>
                      </c:pt>
                      <c:pt idx="3">
                        <c:v>1</c:v>
                      </c:pt>
                      <c:pt idx="4">
                        <c:v>3</c:v>
                      </c:pt>
                    </c:numCache>
                  </c:numRef>
                </c:val>
                <c:extLst xmlns:c15="http://schemas.microsoft.com/office/drawing/2012/chart">
                  <c:ext xmlns:c16="http://schemas.microsoft.com/office/drawing/2014/chart" uri="{C3380CC4-5D6E-409C-BE32-E72D297353CC}">
                    <c16:uniqueId val="{0000000A-CF8A-4E8B-80BF-377A2D0322AF}"/>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'[11]COT Schedule'!$F$17</c15:sqref>
                        </c15:formulaRef>
                      </c:ext>
                    </c:extLst>
                    <c:strCache>
                      <c:ptCount val="1"/>
                      <c:pt idx="0">
                        <c:v>% of O/S £ total Invoices</c:v>
                      </c:pt>
                    </c:strCache>
                  </c:strRef>
                </c:tx>
                <c:spPr>
                  <a:solidFill>
                    <a:schemeClr val="accent4"/>
                  </a:solidFill>
                  <a:ln>
                    <a:noFill/>
                  </a:ln>
                  <a:effectLst/>
                </c:spPr>
                <c:invertIfNegative val="0"/>
                <c:cat>
                  <c:strRef>
                    <c:extLst xmlns:c15="http://schemas.microsoft.com/office/drawing/2012/chart">
                      <c:ext xmlns:c15="http://schemas.microsoft.com/office/drawing/2012/chart" uri="{02D57815-91ED-43cb-92C2-25804820EDAC}">
                        <c15:formulaRef>
                          <c15:sqref>'[11]COT Schedule'!$A$18:$A$22</c15:sqref>
                        </c15:formulaRef>
                      </c:ext>
                    </c:extLst>
                    <c:strCache>
                      <c:ptCount val="5"/>
                      <c:pt idx="0">
                        <c:v>PCC for Dyfed Powys</c:v>
                      </c:pt>
                      <c:pt idx="1">
                        <c:v>National Probation Service, SSCL</c:v>
                      </c:pt>
                      <c:pt idx="2">
                        <c:v>PCC for South Wales</c:v>
                      </c:pt>
                      <c:pt idx="3">
                        <c:v>Aneurin Bevan University Health Board</c:v>
                      </c:pt>
                      <c:pt idx="4">
                        <c:v>Home Office</c:v>
                      </c:pt>
                    </c:strCache>
                  </c:strRef>
                </c:cat>
                <c:val>
                  <c:numRef>
                    <c:extLst xmlns:c15="http://schemas.microsoft.com/office/drawing/2012/chart">
                      <c:ext xmlns:c15="http://schemas.microsoft.com/office/drawing/2012/chart" uri="{02D57815-91ED-43cb-92C2-25804820EDAC}">
                        <c15:formulaRef>
                          <c15:sqref>'[11]COT Schedule'!$F$18:$F$22</c15:sqref>
                        </c15:formulaRef>
                      </c:ext>
                    </c:extLst>
                    <c:numCache>
                      <c:formatCode>General</c:formatCode>
                      <c:ptCount val="5"/>
                      <c:pt idx="0">
                        <c:v>0.38595494677525299</c:v>
                      </c:pt>
                      <c:pt idx="1">
                        <c:v>0.18852045646670224</c:v>
                      </c:pt>
                      <c:pt idx="2">
                        <c:v>0.13247315122276637</c:v>
                      </c:pt>
                      <c:pt idx="3">
                        <c:v>6.3912660157913331E-2</c:v>
                      </c:pt>
                      <c:pt idx="4">
                        <c:v>5.5887523593541086E-2</c:v>
                      </c:pt>
                    </c:numCache>
                  </c:numRef>
                </c:val>
                <c:extLst xmlns:c15="http://schemas.microsoft.com/office/drawing/2012/chart">
                  <c:ext xmlns:c16="http://schemas.microsoft.com/office/drawing/2014/chart" uri="{C3380CC4-5D6E-409C-BE32-E72D297353CC}">
                    <c16:uniqueId val="{0000000B-CF8A-4E8B-80BF-377A2D0322AF}"/>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'[11]COT Schedule'!$G$17</c15:sqref>
                        </c15:formulaRef>
                      </c:ext>
                    </c:extLst>
                    <c:strCache>
                      <c:ptCount val="1"/>
                      <c:pt idx="0">
                        <c:v>% of O/S # total Invoices</c:v>
                      </c:pt>
                    </c:strCache>
                  </c:strRef>
                </c:tx>
                <c:spPr>
                  <a:solidFill>
                    <a:schemeClr val="accent5"/>
                  </a:solidFill>
                  <a:ln>
                    <a:noFill/>
                  </a:ln>
                  <a:effectLst/>
                </c:spPr>
                <c:invertIfNegative val="0"/>
                <c:cat>
                  <c:strRef>
                    <c:extLst xmlns:c15="http://schemas.microsoft.com/office/drawing/2012/chart">
                      <c:ext xmlns:c15="http://schemas.microsoft.com/office/drawing/2012/chart" uri="{02D57815-91ED-43cb-92C2-25804820EDAC}">
                        <c15:formulaRef>
                          <c15:sqref>'[11]COT Schedule'!$A$18:$A$22</c15:sqref>
                        </c15:formulaRef>
                      </c:ext>
                    </c:extLst>
                    <c:strCache>
                      <c:ptCount val="5"/>
                      <c:pt idx="0">
                        <c:v>PCC for Dyfed Powys</c:v>
                      </c:pt>
                      <c:pt idx="1">
                        <c:v>National Probation Service, SSCL</c:v>
                      </c:pt>
                      <c:pt idx="2">
                        <c:v>PCC for South Wales</c:v>
                      </c:pt>
                      <c:pt idx="3">
                        <c:v>Aneurin Bevan University Health Board</c:v>
                      </c:pt>
                      <c:pt idx="4">
                        <c:v>Home Office</c:v>
                      </c:pt>
                    </c:strCache>
                  </c:strRef>
                </c:cat>
                <c:val>
                  <c:numRef>
                    <c:extLst xmlns:c15="http://schemas.microsoft.com/office/drawing/2012/chart">
                      <c:ext xmlns:c15="http://schemas.microsoft.com/office/drawing/2012/chart" uri="{02D57815-91ED-43cb-92C2-25804820EDAC}">
                        <c15:formulaRef>
                          <c15:sqref>'[11]COT Schedule'!$G$18:$G$22</c15:sqref>
                        </c15:formulaRef>
                      </c:ext>
                    </c:extLst>
                    <c:numCache>
                      <c:formatCode>General</c:formatCode>
                      <c:ptCount val="5"/>
                      <c:pt idx="0">
                        <c:v>2.0833333333333332E-2</c:v>
                      </c:pt>
                      <c:pt idx="1">
                        <c:v>1.0416666666666666E-2</c:v>
                      </c:pt>
                      <c:pt idx="2">
                        <c:v>3.125E-2</c:v>
                      </c:pt>
                      <c:pt idx="3">
                        <c:v>1.0416666666666666E-2</c:v>
                      </c:pt>
                      <c:pt idx="4">
                        <c:v>3.125E-2</c:v>
                      </c:pt>
                    </c:numCache>
                  </c:numRef>
                </c:val>
                <c:extLst xmlns:c15="http://schemas.microsoft.com/office/drawing/2012/chart">
                  <c:ext xmlns:c16="http://schemas.microsoft.com/office/drawing/2014/chart" uri="{C3380CC4-5D6E-409C-BE32-E72D297353CC}">
                    <c16:uniqueId val="{0000000C-CF8A-4E8B-80BF-377A2D0322AF}"/>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'[11]COT Schedule'!$O$17</c15:sqref>
                        </c15:formulaRef>
                      </c:ext>
                    </c:extLst>
                    <c:strCache>
                      <c:ptCount val="1"/>
                    </c:strCache>
                  </c:strRef>
                </c:tx>
                <c:spPr>
                  <a:solidFill>
                    <a:schemeClr val="accent6"/>
                  </a:solidFill>
                  <a:ln>
                    <a:noFill/>
                  </a:ln>
                  <a:effectLst/>
                </c:spPr>
                <c:invertIfNegative val="0"/>
                <c:cat>
                  <c:strRef>
                    <c:extLst xmlns:c15="http://schemas.microsoft.com/office/drawing/2012/chart">
                      <c:ext xmlns:c15="http://schemas.microsoft.com/office/drawing/2012/chart" uri="{02D57815-91ED-43cb-92C2-25804820EDAC}">
                        <c15:formulaRef>
                          <c15:sqref>'[11]COT Schedule'!$A$18:$A$22</c15:sqref>
                        </c15:formulaRef>
                      </c:ext>
                    </c:extLst>
                    <c:strCache>
                      <c:ptCount val="5"/>
                      <c:pt idx="0">
                        <c:v>PCC for Dyfed Powys</c:v>
                      </c:pt>
                      <c:pt idx="1">
                        <c:v>National Probation Service, SSCL</c:v>
                      </c:pt>
                      <c:pt idx="2">
                        <c:v>PCC for South Wales</c:v>
                      </c:pt>
                      <c:pt idx="3">
                        <c:v>Aneurin Bevan University Health Board</c:v>
                      </c:pt>
                      <c:pt idx="4">
                        <c:v>Home Office</c:v>
                      </c:pt>
                    </c:strCache>
                  </c:strRef>
                </c:cat>
                <c:val>
                  <c:numRef>
                    <c:extLst xmlns:c15="http://schemas.microsoft.com/office/drawing/2012/chart">
                      <c:ext xmlns:c15="http://schemas.microsoft.com/office/drawing/2012/chart" uri="{02D57815-91ED-43cb-92C2-25804820EDAC}">
                        <c15:formulaRef>
                          <c15:sqref>'[11]COT Schedule'!$O$18:$O$22</c15:sqref>
                        </c15:formulaRef>
                      </c:ext>
                    </c:extLst>
                    <c:numCache>
                      <c:formatCode>General</c:formatCode>
                      <c:ptCount val="5"/>
                    </c:numCache>
                  </c:numRef>
                </c:val>
                <c:extLst xmlns:c15="http://schemas.microsoft.com/office/drawing/2012/chart">
                  <c:ext xmlns:c16="http://schemas.microsoft.com/office/drawing/2014/chart" uri="{C3380CC4-5D6E-409C-BE32-E72D297353CC}">
                    <c16:uniqueId val="{0000000D-CF8A-4E8B-80BF-377A2D0322AF}"/>
                  </c:ext>
                </c:extLst>
              </c15:ser>
            </c15:filteredBarSeries>
          </c:ext>
        </c:extLst>
      </c:barChart>
      <c:catAx>
        <c:axId val="114921512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9216432"/>
        <c:crosses val="autoZero"/>
        <c:auto val="1"/>
        <c:lblAlgn val="ctr"/>
        <c:lblOffset val="100"/>
        <c:noMultiLvlLbl val="0"/>
      </c:catAx>
      <c:valAx>
        <c:axId val="11492164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921512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Aged</a:t>
            </a:r>
            <a:r>
              <a:rPr lang="en-GB" baseline="0"/>
              <a:t> Seized Money</a:t>
            </a:r>
            <a:endParaRPr lang="en-GB"/>
          </a:p>
        </c:rich>
      </c:tx>
      <c:layout>
        <c:manualLayout>
          <c:xMode val="edge"/>
          <c:yMode val="edge"/>
          <c:x val="0.51104452005566881"/>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manualLayout>
          <c:layoutTarget val="inner"/>
          <c:xMode val="edge"/>
          <c:yMode val="edge"/>
          <c:x val="0.10997235668291801"/>
          <c:y val="0.20556776556776557"/>
          <c:w val="0.72177293524341268"/>
          <c:h val="0.70555180602424694"/>
        </c:manualLayout>
      </c:layout>
      <c:lineChart>
        <c:grouping val="stacked"/>
        <c:varyColors val="0"/>
        <c:ser>
          <c:idx val="0"/>
          <c:order val="0"/>
          <c:tx>
            <c:strRef>
              <c:f>'Appendix 2e'!$B$27</c:f>
              <c:strCache>
                <c:ptCount val="1"/>
                <c:pt idx="0">
                  <c:v>0-1 Month</c:v>
                </c:pt>
              </c:strCache>
            </c:strRef>
          </c:tx>
          <c:spPr>
            <a:ln w="28575" cap="rnd">
              <a:solidFill>
                <a:schemeClr val="accent6"/>
              </a:solidFill>
              <a:round/>
            </a:ln>
            <a:effectLst/>
          </c:spPr>
          <c:marker>
            <c:symbol val="none"/>
          </c:marker>
          <c:cat>
            <c:strRef>
              <c:f>'Appendix 2e'!$D$25:$O$25</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'Appendix 2e'!$D$27:$O$27</c:f>
              <c:numCache>
                <c:formatCode>_-* #,##0_-;\-* #,##0_-;_-* "-"??_-;_-@_-</c:formatCode>
                <c:ptCount val="12"/>
                <c:pt idx="0">
                  <c:v>31634.36</c:v>
                </c:pt>
                <c:pt idx="1">
                  <c:v>57588.5</c:v>
                </c:pt>
                <c:pt idx="2">
                  <c:v>102466.85</c:v>
                </c:pt>
                <c:pt idx="3">
                  <c:v>83474.720000000001</c:v>
                </c:pt>
                <c:pt idx="4">
                  <c:v>17030.650000000001</c:v>
                </c:pt>
                <c:pt idx="5">
                  <c:v>36016.80999999999</c:v>
                </c:pt>
                <c:pt idx="6">
                  <c:v>155894.88999999998</c:v>
                </c:pt>
                <c:pt idx="7">
                  <c:v>23629.079999999994</c:v>
                </c:pt>
                <c:pt idx="8">
                  <c:v>22774.19</c:v>
                </c:pt>
                <c:pt idx="9">
                  <c:v>42469.24</c:v>
                </c:pt>
                <c:pt idx="10">
                  <c:v>40796.480000000003</c:v>
                </c:pt>
                <c:pt idx="11">
                  <c:v>89952.01999999999</c:v>
                </c:pt>
              </c:numCache>
            </c:numRef>
          </c:val>
          <c:smooth val="0"/>
          <c:extLst>
            <c:ext xmlns:c16="http://schemas.microsoft.com/office/drawing/2014/chart" uri="{C3380CC4-5D6E-409C-BE32-E72D297353CC}">
              <c16:uniqueId val="{00000000-6A7B-4280-B808-33D27EDB49D7}"/>
            </c:ext>
          </c:extLst>
        </c:ser>
        <c:ser>
          <c:idx val="1"/>
          <c:order val="1"/>
          <c:tx>
            <c:strRef>
              <c:f>'Appendix 2e'!$B$28</c:f>
              <c:strCache>
                <c:ptCount val="1"/>
                <c:pt idx="0">
                  <c:v>1-3 Months</c:v>
                </c:pt>
              </c:strCache>
            </c:strRef>
          </c:tx>
          <c:spPr>
            <a:ln w="28575" cap="rnd">
              <a:solidFill>
                <a:schemeClr val="bg2">
                  <a:lumMod val="75000"/>
                </a:schemeClr>
              </a:solidFill>
              <a:round/>
            </a:ln>
            <a:effectLst/>
          </c:spPr>
          <c:marker>
            <c:symbol val="none"/>
          </c:marker>
          <c:cat>
            <c:strRef>
              <c:f>'Appendix 2e'!$D$25:$O$25</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'Appendix 2e'!$D$28:$O$28</c:f>
              <c:numCache>
                <c:formatCode>_-* #,##0_-;\-* #,##0_-;_-* "-"??_-;_-@_-</c:formatCode>
                <c:ptCount val="12"/>
                <c:pt idx="0">
                  <c:v>27406.93</c:v>
                </c:pt>
                <c:pt idx="1">
                  <c:v>42135.930000000008</c:v>
                </c:pt>
                <c:pt idx="2">
                  <c:v>96665.34</c:v>
                </c:pt>
                <c:pt idx="3">
                  <c:v>191689.71000000002</c:v>
                </c:pt>
                <c:pt idx="4">
                  <c:v>243530.07</c:v>
                </c:pt>
                <c:pt idx="5">
                  <c:v>202972.22</c:v>
                </c:pt>
                <c:pt idx="6">
                  <c:v>136522.18</c:v>
                </c:pt>
                <c:pt idx="7">
                  <c:v>208942.34999999998</c:v>
                </c:pt>
                <c:pt idx="8">
                  <c:v>215540.77999999997</c:v>
                </c:pt>
                <c:pt idx="9">
                  <c:v>202298.15999999997</c:v>
                </c:pt>
                <c:pt idx="10">
                  <c:v>88872.50999999998</c:v>
                </c:pt>
                <c:pt idx="11">
                  <c:v>106039.91</c:v>
                </c:pt>
              </c:numCache>
            </c:numRef>
          </c:val>
          <c:smooth val="0"/>
          <c:extLst>
            <c:ext xmlns:c16="http://schemas.microsoft.com/office/drawing/2014/chart" uri="{C3380CC4-5D6E-409C-BE32-E72D297353CC}">
              <c16:uniqueId val="{00000001-6A7B-4280-B808-33D27EDB49D7}"/>
            </c:ext>
          </c:extLst>
        </c:ser>
        <c:ser>
          <c:idx val="2"/>
          <c:order val="2"/>
          <c:tx>
            <c:strRef>
              <c:f>'Appendix 2e'!$B$29</c:f>
              <c:strCache>
                <c:ptCount val="1"/>
                <c:pt idx="0">
                  <c:v>3-6  Months</c:v>
                </c:pt>
              </c:strCache>
            </c:strRef>
          </c:tx>
          <c:spPr>
            <a:ln w="28575" cap="rnd">
              <a:solidFill>
                <a:schemeClr val="accent4"/>
              </a:solidFill>
              <a:round/>
            </a:ln>
            <a:effectLst/>
          </c:spPr>
          <c:marker>
            <c:symbol val="none"/>
          </c:marker>
          <c:cat>
            <c:strRef>
              <c:f>'Appendix 2e'!$D$25:$O$25</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'Appendix 2e'!$D$29:$O$29</c:f>
              <c:numCache>
                <c:formatCode>_-* #,##0_-;\-* #,##0_-;_-* "-"??_-;_-@_-</c:formatCode>
                <c:ptCount val="12"/>
                <c:pt idx="0">
                  <c:v>62635.600000000013</c:v>
                </c:pt>
                <c:pt idx="1">
                  <c:v>62218.100000000013</c:v>
                </c:pt>
                <c:pt idx="2">
                  <c:v>24002.49</c:v>
                </c:pt>
                <c:pt idx="3">
                  <c:v>27406.93</c:v>
                </c:pt>
                <c:pt idx="4">
                  <c:v>42135.930000000008</c:v>
                </c:pt>
                <c:pt idx="5">
                  <c:v>96665.34</c:v>
                </c:pt>
                <c:pt idx="6">
                  <c:v>191689.71000000002</c:v>
                </c:pt>
                <c:pt idx="7">
                  <c:v>243530.07</c:v>
                </c:pt>
                <c:pt idx="8">
                  <c:v>202972.22</c:v>
                </c:pt>
                <c:pt idx="9">
                  <c:v>136522.18</c:v>
                </c:pt>
                <c:pt idx="10">
                  <c:v>208942.34999999998</c:v>
                </c:pt>
                <c:pt idx="11">
                  <c:v>215540.77999999997</c:v>
                </c:pt>
              </c:numCache>
            </c:numRef>
          </c:val>
          <c:smooth val="0"/>
          <c:extLst>
            <c:ext xmlns:c16="http://schemas.microsoft.com/office/drawing/2014/chart" uri="{C3380CC4-5D6E-409C-BE32-E72D297353CC}">
              <c16:uniqueId val="{00000002-6A7B-4280-B808-33D27EDB49D7}"/>
            </c:ext>
          </c:extLst>
        </c:ser>
        <c:ser>
          <c:idx val="3"/>
          <c:order val="3"/>
          <c:tx>
            <c:strRef>
              <c:f>'Appendix 2e'!$B$30</c:f>
              <c:strCache>
                <c:ptCount val="1"/>
                <c:pt idx="0">
                  <c:v>6-12 Months</c:v>
                </c:pt>
              </c:strCache>
            </c:strRef>
          </c:tx>
          <c:spPr>
            <a:ln w="28575" cap="rnd">
              <a:solidFill>
                <a:schemeClr val="accent1">
                  <a:lumMod val="60000"/>
                  <a:lumOff val="40000"/>
                </a:schemeClr>
              </a:solidFill>
              <a:round/>
            </a:ln>
            <a:effectLst/>
          </c:spPr>
          <c:marker>
            <c:symbol val="none"/>
          </c:marker>
          <c:cat>
            <c:strRef>
              <c:f>'Appendix 2e'!$D$25:$O$25</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'Appendix 2e'!$D$30:$O$30</c:f>
              <c:numCache>
                <c:formatCode>_-* #,##0_-;\-* #,##0_-;_-* "-"??_-;_-@_-</c:formatCode>
                <c:ptCount val="12"/>
                <c:pt idx="0">
                  <c:v>95425.72</c:v>
                </c:pt>
                <c:pt idx="1">
                  <c:v>111721.58</c:v>
                </c:pt>
                <c:pt idx="2">
                  <c:v>139754.16000000003</c:v>
                </c:pt>
                <c:pt idx="3">
                  <c:v>133063.11000000004</c:v>
                </c:pt>
                <c:pt idx="4">
                  <c:v>141579.22000000006</c:v>
                </c:pt>
                <c:pt idx="5">
                  <c:v>141372.39000000001</c:v>
                </c:pt>
                <c:pt idx="6">
                  <c:v>90042.530000000013</c:v>
                </c:pt>
                <c:pt idx="7">
                  <c:v>104354.03000000003</c:v>
                </c:pt>
                <c:pt idx="8">
                  <c:v>120667.82999999999</c:v>
                </c:pt>
                <c:pt idx="9">
                  <c:v>219096.64</c:v>
                </c:pt>
                <c:pt idx="10">
                  <c:v>285666</c:v>
                </c:pt>
                <c:pt idx="11">
                  <c:v>299637.56</c:v>
                </c:pt>
              </c:numCache>
            </c:numRef>
          </c:val>
          <c:smooth val="0"/>
          <c:extLst>
            <c:ext xmlns:c16="http://schemas.microsoft.com/office/drawing/2014/chart" uri="{C3380CC4-5D6E-409C-BE32-E72D297353CC}">
              <c16:uniqueId val="{00000003-6A7B-4280-B808-33D27EDB49D7}"/>
            </c:ext>
          </c:extLst>
        </c:ser>
        <c:ser>
          <c:idx val="4"/>
          <c:order val="4"/>
          <c:tx>
            <c:strRef>
              <c:f>'Appendix 2e'!$B$31</c:f>
              <c:strCache>
                <c:ptCount val="1"/>
                <c:pt idx="0">
                  <c:v>&gt; 12 Months</c:v>
                </c:pt>
              </c:strCache>
            </c:strRef>
          </c:tx>
          <c:spPr>
            <a:ln w="28575" cap="rnd">
              <a:solidFill>
                <a:srgbClr val="FF0000"/>
              </a:solidFill>
              <a:round/>
            </a:ln>
            <a:effectLst/>
          </c:spPr>
          <c:marker>
            <c:symbol val="none"/>
          </c:marker>
          <c:cat>
            <c:strRef>
              <c:f>'Appendix 2e'!$D$25:$O$25</c:f>
              <c:strCache>
                <c:ptCount val="12"/>
                <c:pt idx="0">
                  <c:v>Q1 P1</c:v>
                </c:pt>
                <c:pt idx="1">
                  <c:v>Q1 P2</c:v>
                </c:pt>
                <c:pt idx="2">
                  <c:v>Q1 P3</c:v>
                </c:pt>
                <c:pt idx="3">
                  <c:v>Q2 P4</c:v>
                </c:pt>
                <c:pt idx="4">
                  <c:v>Q2 P5</c:v>
                </c:pt>
                <c:pt idx="5">
                  <c:v>Q2 P6</c:v>
                </c:pt>
                <c:pt idx="6">
                  <c:v>Q3 P7</c:v>
                </c:pt>
                <c:pt idx="7">
                  <c:v>Q3 P8</c:v>
                </c:pt>
                <c:pt idx="8">
                  <c:v>Q3 P9</c:v>
                </c:pt>
                <c:pt idx="9">
                  <c:v>Q4 P10</c:v>
                </c:pt>
                <c:pt idx="10">
                  <c:v>Q4 P11</c:v>
                </c:pt>
                <c:pt idx="11">
                  <c:v>Q4 P12</c:v>
                </c:pt>
              </c:strCache>
            </c:strRef>
          </c:cat>
          <c:val>
            <c:numRef>
              <c:f>'Appendix 2e'!$D$31:$O$31</c:f>
              <c:numCache>
                <c:formatCode>_-* #,##0_-;\-* #,##0_-;_-* "-"??_-;_-@_-</c:formatCode>
                <c:ptCount val="12"/>
                <c:pt idx="0">
                  <c:v>529713.51</c:v>
                </c:pt>
                <c:pt idx="1">
                  <c:v>530740.51</c:v>
                </c:pt>
                <c:pt idx="2">
                  <c:v>543982.63</c:v>
                </c:pt>
                <c:pt idx="3">
                  <c:v>554711.72</c:v>
                </c:pt>
                <c:pt idx="4">
                  <c:v>563100.97</c:v>
                </c:pt>
                <c:pt idx="5">
                  <c:v>566366.89</c:v>
                </c:pt>
                <c:pt idx="6">
                  <c:v>624919.23</c:v>
                </c:pt>
                <c:pt idx="7">
                  <c:v>642172.09</c:v>
                </c:pt>
                <c:pt idx="8">
                  <c:v>683736.79</c:v>
                </c:pt>
                <c:pt idx="9">
                  <c:v>687774.83000000007</c:v>
                </c:pt>
                <c:pt idx="10">
                  <c:v>704680.19000000006</c:v>
                </c:pt>
                <c:pt idx="11">
                  <c:v>707519.28</c:v>
                </c:pt>
              </c:numCache>
            </c:numRef>
          </c:val>
          <c:smooth val="0"/>
          <c:extLst>
            <c:ext xmlns:c16="http://schemas.microsoft.com/office/drawing/2014/chart" uri="{C3380CC4-5D6E-409C-BE32-E72D297353CC}">
              <c16:uniqueId val="{00000004-6A7B-4280-B808-33D27EDB49D7}"/>
            </c:ext>
          </c:extLst>
        </c:ser>
        <c:dLbls>
          <c:showLegendKey val="0"/>
          <c:showVal val="0"/>
          <c:showCatName val="0"/>
          <c:showSerName val="0"/>
          <c:showPercent val="0"/>
          <c:showBubbleSize val="0"/>
        </c:dLbls>
        <c:smooth val="0"/>
        <c:axId val="853226040"/>
        <c:axId val="853227480"/>
      </c:lineChart>
      <c:catAx>
        <c:axId val="853226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3227480"/>
        <c:crosses val="autoZero"/>
        <c:auto val="1"/>
        <c:lblAlgn val="ctr"/>
        <c:lblOffset val="100"/>
        <c:noMultiLvlLbl val="0"/>
      </c:catAx>
      <c:valAx>
        <c:axId val="853227480"/>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322604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Seized Money</a:t>
            </a:r>
            <a:r>
              <a:rPr lang="en-US" baseline="0"/>
              <a:t> Paid Out </a:t>
            </a:r>
            <a:endParaRPr lang="en-US"/>
          </a:p>
        </c:rich>
      </c:tx>
      <c:layout>
        <c:manualLayout>
          <c:xMode val="edge"/>
          <c:yMode val="edge"/>
          <c:x val="0.2890941385435169"/>
          <c:y val="3.2788636714528328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3158603842370503E-2"/>
          <c:y val="0.20815099583140342"/>
          <c:w val="0.93888888888888888"/>
          <c:h val="0.60027668416447943"/>
        </c:manualLayout>
      </c:layout>
      <c:pie3DChart>
        <c:varyColors val="1"/>
        <c:ser>
          <c:idx val="0"/>
          <c:order val="0"/>
          <c:tx>
            <c:strRef>
              <c:f>'Appendix 2e'!$P$48</c:f>
              <c:strCache>
                <c:ptCount val="1"/>
                <c:pt idx="0">
                  <c:v>Total In/Out</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0A-96B5-44C0-B03E-6DD916DF683C}"/>
              </c:ext>
            </c:extLst>
          </c:dPt>
          <c:dPt>
            <c:idx val="1"/>
            <c:bubble3D val="0"/>
            <c:spPr>
              <a:solidFill>
                <a:schemeClr val="accent2"/>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0C-96B5-44C0-B03E-6DD916DF683C}"/>
              </c:ext>
            </c:extLst>
          </c:dPt>
          <c:dPt>
            <c:idx val="2"/>
            <c:bubble3D val="0"/>
            <c:spPr>
              <a:solidFill>
                <a:schemeClr val="accent3"/>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0E-96B5-44C0-B03E-6DD916DF683C}"/>
              </c:ext>
            </c:extLst>
          </c:dPt>
          <c:dPt>
            <c:idx val="3"/>
            <c:bubble3D val="0"/>
            <c:spPr>
              <a:solidFill>
                <a:schemeClr val="accent4"/>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10-96B5-44C0-B03E-6DD916DF683C}"/>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5="http://schemas.microsoft.com/office/drawing/2012/chart">
              <c:ext xmlns:c15="http://schemas.microsoft.com/office/drawing/2012/chart" uri="{CE6537A1-D6FC-4f65-9D91-7224C49458BB}"/>
            </c:extLst>
          </c:dLbls>
          <c:cat>
            <c:strRef>
              <c:f>'Appendix 2e'!$B$52:$B$55</c:f>
              <c:strCache>
                <c:ptCount val="4"/>
                <c:pt idx="0">
                  <c:v>Money Returned to Defendant</c:v>
                </c:pt>
                <c:pt idx="1">
                  <c:v>Money Paid to Home Office </c:v>
                </c:pt>
                <c:pt idx="2">
                  <c:v>Money Paid to HMCTS </c:v>
                </c:pt>
                <c:pt idx="3">
                  <c:v>Money Forfeited to Force </c:v>
                </c:pt>
              </c:strCache>
              <c:extLst xmlns:c15="http://schemas.microsoft.com/office/drawing/2012/chart"/>
            </c:strRef>
          </c:cat>
          <c:val>
            <c:numRef>
              <c:f>'Appendix 2e'!$P$52:$P$55</c:f>
              <c:numCache>
                <c:formatCode>_-* #,##0_-;\-* #,##0_-;_-* "-"??_-;_-@_-</c:formatCode>
                <c:ptCount val="4"/>
                <c:pt idx="0">
                  <c:v>234078.53999999998</c:v>
                </c:pt>
                <c:pt idx="1">
                  <c:v>391692.39</c:v>
                </c:pt>
                <c:pt idx="2">
                  <c:v>222119.49000000002</c:v>
                </c:pt>
                <c:pt idx="3">
                  <c:v>36101.56</c:v>
                </c:pt>
              </c:numCache>
            </c:numRef>
          </c:val>
          <c:extLst xmlns:c15="http://schemas.microsoft.com/office/drawing/2012/chart">
            <c:ext xmlns:c16="http://schemas.microsoft.com/office/drawing/2014/chart" uri="{C3380CC4-5D6E-409C-BE32-E72D297353CC}">
              <c16:uniqueId val="{00000011-96B5-44C0-B03E-6DD916DF683C}"/>
            </c:ext>
          </c:extLst>
        </c:ser>
        <c:ser>
          <c:idx val="11"/>
          <c:order val="11"/>
          <c:tx>
            <c:strRef>
              <c:f>'Appendix 2e'!$O$48</c:f>
              <c:strCache>
                <c:ptCount val="1"/>
                <c:pt idx="0">
                  <c:v>Mar-26</c:v>
                </c:pt>
              </c:strCache>
              <c:extLst xmlns:c15="http://schemas.microsoft.com/office/drawing/2012/chart"/>
            </c:strRef>
          </c:tx>
          <c:dPt>
            <c:idx val="0"/>
            <c:bubble3D val="0"/>
            <c:spPr>
              <a:solidFill>
                <a:schemeClr val="accent1"/>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64-96B5-44C0-B03E-6DD916DF683C}"/>
              </c:ext>
            </c:extLst>
          </c:dPt>
          <c:dPt>
            <c:idx val="1"/>
            <c:bubble3D val="0"/>
            <c:spPr>
              <a:solidFill>
                <a:schemeClr val="accent2"/>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66-96B5-44C0-B03E-6DD916DF683C}"/>
              </c:ext>
            </c:extLst>
          </c:dPt>
          <c:dPt>
            <c:idx val="2"/>
            <c:bubble3D val="0"/>
            <c:spPr>
              <a:solidFill>
                <a:schemeClr val="accent3"/>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68-96B5-44C0-B03E-6DD916DF683C}"/>
              </c:ext>
            </c:extLst>
          </c:dPt>
          <c:dPt>
            <c:idx val="3"/>
            <c:bubble3D val="0"/>
            <c:spPr>
              <a:solidFill>
                <a:schemeClr val="accent4"/>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6A-96B5-44C0-B03E-6DD916DF683C}"/>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5="http://schemas.microsoft.com/office/drawing/2012/chart">
              <c:ext xmlns:c15="http://schemas.microsoft.com/office/drawing/2012/chart" uri="{CE6537A1-D6FC-4f65-9D91-7224C49458BB}"/>
            </c:extLst>
          </c:dLbls>
          <c:cat>
            <c:strRef>
              <c:f>'Appendix 2e'!$B$52:$B$55</c:f>
              <c:strCache>
                <c:ptCount val="4"/>
                <c:pt idx="0">
                  <c:v>Money Returned to Defendant</c:v>
                </c:pt>
                <c:pt idx="1">
                  <c:v>Money Paid to Home Office </c:v>
                </c:pt>
                <c:pt idx="2">
                  <c:v>Money Paid to HMCTS </c:v>
                </c:pt>
                <c:pt idx="3">
                  <c:v>Money Forfeited to Force </c:v>
                </c:pt>
              </c:strCache>
              <c:extLst xmlns:c15="http://schemas.microsoft.com/office/drawing/2012/chart"/>
            </c:strRef>
          </c:cat>
          <c:val>
            <c:numRef>
              <c:f>'Appendix 2e'!$O$52:$O$55</c:f>
              <c:numCache>
                <c:formatCode>_-* #,##0_-;\-* #,##0_-;_-* "-"??_-;_-@_-</c:formatCode>
                <c:ptCount val="4"/>
                <c:pt idx="0">
                  <c:v>21809.31</c:v>
                </c:pt>
                <c:pt idx="1">
                  <c:v>7388</c:v>
                </c:pt>
                <c:pt idx="2">
                  <c:v>6031.7</c:v>
                </c:pt>
                <c:pt idx="3">
                  <c:v>1510</c:v>
                </c:pt>
              </c:numCache>
              <c:extLst xmlns:c15="http://schemas.microsoft.com/office/drawing/2012/chart"/>
            </c:numRef>
          </c:val>
          <c:extLst xmlns:c15="http://schemas.microsoft.com/office/drawing/2012/chart">
            <c:ext xmlns:c16="http://schemas.microsoft.com/office/drawing/2014/chart" uri="{C3380CC4-5D6E-409C-BE32-E72D297353CC}">
              <c16:uniqueId val="{0000006B-96B5-44C0-B03E-6DD916DF683C}"/>
            </c:ext>
          </c:extLst>
        </c:ser>
        <c:dLbls>
          <c:dLblPos val="ctr"/>
          <c:showLegendKey val="0"/>
          <c:showVal val="0"/>
          <c:showCatName val="0"/>
          <c:showSerName val="0"/>
          <c:showPercent val="1"/>
          <c:showBubbleSize val="0"/>
          <c:showLeaderLines val="1"/>
        </c:dLbls>
        <c:extLst>
          <c:ext xmlns:c15="http://schemas.microsoft.com/office/drawing/2012/chart" uri="{02D57815-91ED-43cb-92C2-25804820EDAC}">
            <c15:filteredPieSeries>
              <c15:ser>
                <c:idx val="1"/>
                <c:order val="1"/>
                <c:tx>
                  <c:strRef>
                    <c:extLst>
                      <c:ext uri="{02D57815-91ED-43cb-92C2-25804820EDAC}">
                        <c15:formulaRef>
                          <c15:sqref>'Appendix 2e'!$E$48</c15:sqref>
                        </c15:formulaRef>
                      </c:ext>
                    </c:extLst>
                    <c:strCache>
                      <c:ptCount val="1"/>
                      <c:pt idx="0">
                        <c:v>May-25</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96B5-44C0-B03E-6DD916DF683C}"/>
                    </c:ext>
                  </c:extLst>
                </c:dPt>
                <c:dPt>
                  <c:idx val="1"/>
                  <c:bubble3D val="0"/>
                  <c:spPr>
                    <a:solidFill>
                      <a:schemeClr val="accent2"/>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96B5-44C0-B03E-6DD916DF683C}"/>
                    </c:ext>
                  </c:extLst>
                </c:dPt>
                <c:dPt>
                  <c:idx val="2"/>
                  <c:bubble3D val="0"/>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96B5-44C0-B03E-6DD916DF683C}"/>
                    </c:ext>
                  </c:extLst>
                </c:dPt>
                <c:dPt>
                  <c:idx val="3"/>
                  <c:bubble3D val="0"/>
                  <c:spPr>
                    <a:solidFill>
                      <a:schemeClr val="accent4"/>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96B5-44C0-B03E-6DD916DF683C}"/>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uri="{CE6537A1-D6FC-4f65-9D91-7224C49458BB}"/>
                  </c:extLst>
                </c:dLbls>
                <c:cat>
                  <c:strRef>
                    <c:extLst>
                      <c:ext uri="{02D57815-91ED-43cb-92C2-25804820EDAC}">
                        <c15:formulaRef>
                          <c15:sqref>'Appendix 2e'!$B$52:$B$55</c15:sqref>
                        </c15:formulaRef>
                      </c:ext>
                    </c:extLst>
                    <c:strCache>
                      <c:ptCount val="4"/>
                      <c:pt idx="0">
                        <c:v>Money Returned to Defendant</c:v>
                      </c:pt>
                      <c:pt idx="1">
                        <c:v>Money Paid to Home Office </c:v>
                      </c:pt>
                      <c:pt idx="2">
                        <c:v>Money Paid to HMCTS </c:v>
                      </c:pt>
                      <c:pt idx="3">
                        <c:v>Money Forfeited to Force </c:v>
                      </c:pt>
                    </c:strCache>
                  </c:strRef>
                </c:cat>
                <c:val>
                  <c:numRef>
                    <c:extLst>
                      <c:ext uri="{02D57815-91ED-43cb-92C2-25804820EDAC}">
                        <c15:formulaRef>
                          <c15:sqref>'Appendix 2e'!$Q$63:$Q$66</c15:sqref>
                        </c15:formulaRef>
                      </c:ext>
                    </c:extLst>
                    <c:numCache>
                      <c:formatCode>General</c:formatCode>
                      <c:ptCount val="4"/>
                    </c:numCache>
                  </c:numRef>
                </c:val>
                <c:extLst>
                  <c:ext xmlns:c16="http://schemas.microsoft.com/office/drawing/2014/chart" uri="{C3380CC4-5D6E-409C-BE32-E72D297353CC}">
                    <c16:uniqueId val="{00000008-96B5-44C0-B03E-6DD916DF683C}"/>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'Appendix 2e'!$F$48</c15:sqref>
                        </c15:formulaRef>
                      </c:ext>
                    </c:extLst>
                    <c:strCache>
                      <c:ptCount val="1"/>
                      <c:pt idx="0">
                        <c:v>Jun-25</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13-96B5-44C0-B03E-6DD916DF683C}"/>
                    </c:ext>
                  </c:extLst>
                </c:dPt>
                <c:dPt>
                  <c:idx val="1"/>
                  <c:bubble3D val="0"/>
                  <c:spPr>
                    <a:solidFill>
                      <a:schemeClr val="accent2"/>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15-96B5-44C0-B03E-6DD916DF683C}"/>
                    </c:ext>
                  </c:extLst>
                </c:dPt>
                <c:dPt>
                  <c:idx val="2"/>
                  <c:bubble3D val="0"/>
                  <c:spPr>
                    <a:solidFill>
                      <a:schemeClr val="accent3"/>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17-96B5-44C0-B03E-6DD916DF683C}"/>
                    </c:ext>
                  </c:extLst>
                </c:dPt>
                <c:dPt>
                  <c:idx val="3"/>
                  <c:bubble3D val="0"/>
                  <c:spPr>
                    <a:solidFill>
                      <a:schemeClr val="accent4"/>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19-96B5-44C0-B03E-6DD916DF683C}"/>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'Appendix 2e'!$B$52:$B$55</c15:sqref>
                        </c15:formulaRef>
                      </c:ext>
                    </c:extLst>
                    <c:strCache>
                      <c:ptCount val="4"/>
                      <c:pt idx="0">
                        <c:v>Money Returned to Defendant</c:v>
                      </c:pt>
                      <c:pt idx="1">
                        <c:v>Money Paid to Home Office </c:v>
                      </c:pt>
                      <c:pt idx="2">
                        <c:v>Money Paid to HMCTS </c:v>
                      </c:pt>
                      <c:pt idx="3">
                        <c:v>Money Forfeited to Force </c:v>
                      </c:pt>
                    </c:strCache>
                  </c:strRef>
                </c:cat>
                <c:val>
                  <c:numRef>
                    <c:extLst xmlns:c15="http://schemas.microsoft.com/office/drawing/2012/chart">
                      <c:ext xmlns:c15="http://schemas.microsoft.com/office/drawing/2012/chart" uri="{02D57815-91ED-43cb-92C2-25804820EDAC}">
                        <c15:formulaRef>
                          <c15:sqref>'Appendix 2e'!$F$52:$F$55</c15:sqref>
                        </c15:formulaRef>
                      </c:ext>
                    </c:extLst>
                    <c:numCache>
                      <c:formatCode>_-* #,##0_-;\-* #,##0_-;_-* "-"??_-;_-@_-</c:formatCode>
                      <c:ptCount val="4"/>
                      <c:pt idx="0">
                        <c:v>28143.4</c:v>
                      </c:pt>
                      <c:pt idx="1">
                        <c:v>115881.64</c:v>
                      </c:pt>
                      <c:pt idx="2">
                        <c:v>21155</c:v>
                      </c:pt>
                    </c:numCache>
                  </c:numRef>
                </c:val>
                <c:extLst xmlns:c15="http://schemas.microsoft.com/office/drawing/2012/chart">
                  <c:ext xmlns:c16="http://schemas.microsoft.com/office/drawing/2014/chart" uri="{C3380CC4-5D6E-409C-BE32-E72D297353CC}">
                    <c16:uniqueId val="{0000001A-96B5-44C0-B03E-6DD916DF683C}"/>
                  </c:ext>
                </c:extLst>
              </c15:ser>
            </c15:filteredPieSeries>
            <c15:filteredPieSeries>
              <c15:ser>
                <c:idx val="3"/>
                <c:order val="3"/>
                <c:tx>
                  <c:strRef>
                    <c:extLst xmlns:c15="http://schemas.microsoft.com/office/drawing/2012/chart">
                      <c:ext xmlns:c15="http://schemas.microsoft.com/office/drawing/2012/chart" uri="{02D57815-91ED-43cb-92C2-25804820EDAC}">
                        <c15:formulaRef>
                          <c15:sqref>'Appendix 2e'!$G$48</c15:sqref>
                        </c15:formulaRef>
                      </c:ext>
                    </c:extLst>
                    <c:strCache>
                      <c:ptCount val="1"/>
                      <c:pt idx="0">
                        <c:v>Jul-25</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1C-96B5-44C0-B03E-6DD916DF683C}"/>
                    </c:ext>
                  </c:extLst>
                </c:dPt>
                <c:dPt>
                  <c:idx val="1"/>
                  <c:bubble3D val="0"/>
                  <c:spPr>
                    <a:solidFill>
                      <a:schemeClr val="accent2"/>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1E-96B5-44C0-B03E-6DD916DF683C}"/>
                    </c:ext>
                  </c:extLst>
                </c:dPt>
                <c:dPt>
                  <c:idx val="2"/>
                  <c:bubble3D val="0"/>
                  <c:spPr>
                    <a:solidFill>
                      <a:schemeClr val="accent3"/>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20-96B5-44C0-B03E-6DD916DF683C}"/>
                    </c:ext>
                  </c:extLst>
                </c:dPt>
                <c:dPt>
                  <c:idx val="3"/>
                  <c:bubble3D val="0"/>
                  <c:spPr>
                    <a:solidFill>
                      <a:schemeClr val="accent4"/>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22-96B5-44C0-B03E-6DD916DF683C}"/>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'Appendix 2e'!$B$52:$B$55</c15:sqref>
                        </c15:formulaRef>
                      </c:ext>
                    </c:extLst>
                    <c:strCache>
                      <c:ptCount val="4"/>
                      <c:pt idx="0">
                        <c:v>Money Returned to Defendant</c:v>
                      </c:pt>
                      <c:pt idx="1">
                        <c:v>Money Paid to Home Office </c:v>
                      </c:pt>
                      <c:pt idx="2">
                        <c:v>Money Paid to HMCTS </c:v>
                      </c:pt>
                      <c:pt idx="3">
                        <c:v>Money Forfeited to Force </c:v>
                      </c:pt>
                    </c:strCache>
                  </c:strRef>
                </c:cat>
                <c:val>
                  <c:numRef>
                    <c:extLst xmlns:c15="http://schemas.microsoft.com/office/drawing/2012/chart">
                      <c:ext xmlns:c15="http://schemas.microsoft.com/office/drawing/2012/chart" uri="{02D57815-91ED-43cb-92C2-25804820EDAC}">
                        <c15:formulaRef>
                          <c15:sqref>'Appendix 2e'!$G$52:$G$55</c15:sqref>
                        </c15:formulaRef>
                      </c:ext>
                    </c:extLst>
                    <c:numCache>
                      <c:formatCode>_-* #,##0_-;\-* #,##0_-;_-* "-"??_-;_-@_-</c:formatCode>
                      <c:ptCount val="4"/>
                      <c:pt idx="0">
                        <c:v>30814.98</c:v>
                      </c:pt>
                      <c:pt idx="1">
                        <c:v>6215.26</c:v>
                      </c:pt>
                      <c:pt idx="2">
                        <c:v>20340.95</c:v>
                      </c:pt>
                      <c:pt idx="3">
                        <c:v>2283.21</c:v>
                      </c:pt>
                    </c:numCache>
                  </c:numRef>
                </c:val>
                <c:extLst xmlns:c15="http://schemas.microsoft.com/office/drawing/2012/chart">
                  <c:ext xmlns:c16="http://schemas.microsoft.com/office/drawing/2014/chart" uri="{C3380CC4-5D6E-409C-BE32-E72D297353CC}">
                    <c16:uniqueId val="{00000023-96B5-44C0-B03E-6DD916DF683C}"/>
                  </c:ext>
                </c:extLst>
              </c15:ser>
            </c15:filteredPieSeries>
            <c15:filteredPieSeries>
              <c15:ser>
                <c:idx val="4"/>
                <c:order val="4"/>
                <c:tx>
                  <c:strRef>
                    <c:extLst xmlns:c15="http://schemas.microsoft.com/office/drawing/2012/chart">
                      <c:ext xmlns:c15="http://schemas.microsoft.com/office/drawing/2012/chart" uri="{02D57815-91ED-43cb-92C2-25804820EDAC}">
                        <c15:formulaRef>
                          <c15:sqref>'Appendix 2e'!$H$48</c15:sqref>
                        </c15:formulaRef>
                      </c:ext>
                    </c:extLst>
                    <c:strCache>
                      <c:ptCount val="1"/>
                      <c:pt idx="0">
                        <c:v>Aug-25</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25-96B5-44C0-B03E-6DD916DF683C}"/>
                    </c:ext>
                  </c:extLst>
                </c:dPt>
                <c:dPt>
                  <c:idx val="1"/>
                  <c:bubble3D val="0"/>
                  <c:spPr>
                    <a:solidFill>
                      <a:schemeClr val="accent2"/>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27-96B5-44C0-B03E-6DD916DF683C}"/>
                    </c:ext>
                  </c:extLst>
                </c:dPt>
                <c:dPt>
                  <c:idx val="2"/>
                  <c:bubble3D val="0"/>
                  <c:spPr>
                    <a:solidFill>
                      <a:schemeClr val="accent3"/>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29-96B5-44C0-B03E-6DD916DF683C}"/>
                    </c:ext>
                  </c:extLst>
                </c:dPt>
                <c:dPt>
                  <c:idx val="3"/>
                  <c:bubble3D val="0"/>
                  <c:spPr>
                    <a:solidFill>
                      <a:schemeClr val="accent4"/>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2B-96B5-44C0-B03E-6DD916DF683C}"/>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'Appendix 2e'!$B$52:$B$55</c15:sqref>
                        </c15:formulaRef>
                      </c:ext>
                    </c:extLst>
                    <c:strCache>
                      <c:ptCount val="4"/>
                      <c:pt idx="0">
                        <c:v>Money Returned to Defendant</c:v>
                      </c:pt>
                      <c:pt idx="1">
                        <c:v>Money Paid to Home Office </c:v>
                      </c:pt>
                      <c:pt idx="2">
                        <c:v>Money Paid to HMCTS </c:v>
                      </c:pt>
                      <c:pt idx="3">
                        <c:v>Money Forfeited to Force </c:v>
                      </c:pt>
                    </c:strCache>
                  </c:strRef>
                </c:cat>
                <c:val>
                  <c:numRef>
                    <c:extLst xmlns:c15="http://schemas.microsoft.com/office/drawing/2012/chart">
                      <c:ext xmlns:c15="http://schemas.microsoft.com/office/drawing/2012/chart" uri="{02D57815-91ED-43cb-92C2-25804820EDAC}">
                        <c15:formulaRef>
                          <c15:sqref>'Appendix 2e'!$H$52:$H$55</c15:sqref>
                        </c15:formulaRef>
                      </c:ext>
                    </c:extLst>
                    <c:numCache>
                      <c:formatCode>_-* #,##0_-;\-* #,##0_-;_-* "-"??_-;_-@_-</c:formatCode>
                      <c:ptCount val="4"/>
                      <c:pt idx="0">
                        <c:v>4460</c:v>
                      </c:pt>
                      <c:pt idx="1">
                        <c:v>6055</c:v>
                      </c:pt>
                      <c:pt idx="2">
                        <c:v>8078.29</c:v>
                      </c:pt>
                    </c:numCache>
                  </c:numRef>
                </c:val>
                <c:extLst xmlns:c15="http://schemas.microsoft.com/office/drawing/2012/chart">
                  <c:ext xmlns:c16="http://schemas.microsoft.com/office/drawing/2014/chart" uri="{C3380CC4-5D6E-409C-BE32-E72D297353CC}">
                    <c16:uniqueId val="{0000002C-96B5-44C0-B03E-6DD916DF683C}"/>
                  </c:ext>
                </c:extLst>
              </c15:ser>
            </c15:filteredPieSeries>
            <c15:filteredPieSeries>
              <c15:ser>
                <c:idx val="5"/>
                <c:order val="5"/>
                <c:tx>
                  <c:strRef>
                    <c:extLst xmlns:c15="http://schemas.microsoft.com/office/drawing/2012/chart">
                      <c:ext xmlns:c15="http://schemas.microsoft.com/office/drawing/2012/chart" uri="{02D57815-91ED-43cb-92C2-25804820EDAC}">
                        <c15:formulaRef>
                          <c15:sqref>'Appendix 2e'!$I$48</c15:sqref>
                        </c15:formulaRef>
                      </c:ext>
                    </c:extLst>
                    <c:strCache>
                      <c:ptCount val="1"/>
                      <c:pt idx="0">
                        <c:v>Sep-25</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2E-96B5-44C0-B03E-6DD916DF683C}"/>
                    </c:ext>
                  </c:extLst>
                </c:dPt>
                <c:dPt>
                  <c:idx val="1"/>
                  <c:bubble3D val="0"/>
                  <c:spPr>
                    <a:solidFill>
                      <a:schemeClr val="accent2"/>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30-96B5-44C0-B03E-6DD916DF683C}"/>
                    </c:ext>
                  </c:extLst>
                </c:dPt>
                <c:dPt>
                  <c:idx val="2"/>
                  <c:bubble3D val="0"/>
                  <c:spPr>
                    <a:solidFill>
                      <a:schemeClr val="accent3"/>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32-96B5-44C0-B03E-6DD916DF683C}"/>
                    </c:ext>
                  </c:extLst>
                </c:dPt>
                <c:dPt>
                  <c:idx val="3"/>
                  <c:bubble3D val="0"/>
                  <c:spPr>
                    <a:solidFill>
                      <a:schemeClr val="accent4"/>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34-96B5-44C0-B03E-6DD916DF683C}"/>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'Appendix 2e'!$B$52:$B$55</c15:sqref>
                        </c15:formulaRef>
                      </c:ext>
                    </c:extLst>
                    <c:strCache>
                      <c:ptCount val="4"/>
                      <c:pt idx="0">
                        <c:v>Money Returned to Defendant</c:v>
                      </c:pt>
                      <c:pt idx="1">
                        <c:v>Money Paid to Home Office </c:v>
                      </c:pt>
                      <c:pt idx="2">
                        <c:v>Money Paid to HMCTS </c:v>
                      </c:pt>
                      <c:pt idx="3">
                        <c:v>Money Forfeited to Force </c:v>
                      </c:pt>
                    </c:strCache>
                  </c:strRef>
                </c:cat>
                <c:val>
                  <c:numRef>
                    <c:extLst xmlns:c15="http://schemas.microsoft.com/office/drawing/2012/chart">
                      <c:ext xmlns:c15="http://schemas.microsoft.com/office/drawing/2012/chart" uri="{02D57815-91ED-43cb-92C2-25804820EDAC}">
                        <c15:formulaRef>
                          <c15:sqref>'Appendix 2e'!$I$52:$I$55</c15:sqref>
                        </c15:formulaRef>
                      </c:ext>
                    </c:extLst>
                    <c:numCache>
                      <c:formatCode>_-* #,##0_-;\-* #,##0_-;_-* "-"??_-;_-@_-</c:formatCode>
                      <c:ptCount val="4"/>
                      <c:pt idx="0">
                        <c:v>36808.239999999998</c:v>
                      </c:pt>
                      <c:pt idx="1">
                        <c:v>2520</c:v>
                      </c:pt>
                      <c:pt idx="2">
                        <c:v>8491.6699999999983</c:v>
                      </c:pt>
                    </c:numCache>
                  </c:numRef>
                </c:val>
                <c:extLst xmlns:c15="http://schemas.microsoft.com/office/drawing/2012/chart">
                  <c:ext xmlns:c16="http://schemas.microsoft.com/office/drawing/2014/chart" uri="{C3380CC4-5D6E-409C-BE32-E72D297353CC}">
                    <c16:uniqueId val="{00000035-96B5-44C0-B03E-6DD916DF683C}"/>
                  </c:ext>
                </c:extLst>
              </c15:ser>
            </c15:filteredPieSeries>
            <c15:filteredPieSeries>
              <c15:ser>
                <c:idx val="6"/>
                <c:order val="6"/>
                <c:tx>
                  <c:strRef>
                    <c:extLst xmlns:c15="http://schemas.microsoft.com/office/drawing/2012/chart">
                      <c:ext xmlns:c15="http://schemas.microsoft.com/office/drawing/2012/chart" uri="{02D57815-91ED-43cb-92C2-25804820EDAC}">
                        <c15:formulaRef>
                          <c15:sqref>'Appendix 2e'!$J$48</c15:sqref>
                        </c15:formulaRef>
                      </c:ext>
                    </c:extLst>
                    <c:strCache>
                      <c:ptCount val="1"/>
                      <c:pt idx="0">
                        <c:v>Oct-25</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37-96B5-44C0-B03E-6DD916DF683C}"/>
                    </c:ext>
                  </c:extLst>
                </c:dPt>
                <c:dPt>
                  <c:idx val="1"/>
                  <c:bubble3D val="0"/>
                  <c:spPr>
                    <a:solidFill>
                      <a:schemeClr val="accent2"/>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39-96B5-44C0-B03E-6DD916DF683C}"/>
                    </c:ext>
                  </c:extLst>
                </c:dPt>
                <c:dPt>
                  <c:idx val="2"/>
                  <c:bubble3D val="0"/>
                  <c:spPr>
                    <a:solidFill>
                      <a:schemeClr val="accent3"/>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3B-96B5-44C0-B03E-6DD916DF683C}"/>
                    </c:ext>
                  </c:extLst>
                </c:dPt>
                <c:dPt>
                  <c:idx val="3"/>
                  <c:bubble3D val="0"/>
                  <c:spPr>
                    <a:solidFill>
                      <a:schemeClr val="accent4"/>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3D-96B5-44C0-B03E-6DD916DF683C}"/>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'Appendix 2e'!$B$52:$B$55</c15:sqref>
                        </c15:formulaRef>
                      </c:ext>
                    </c:extLst>
                    <c:strCache>
                      <c:ptCount val="4"/>
                      <c:pt idx="0">
                        <c:v>Money Returned to Defendant</c:v>
                      </c:pt>
                      <c:pt idx="1">
                        <c:v>Money Paid to Home Office </c:v>
                      </c:pt>
                      <c:pt idx="2">
                        <c:v>Money Paid to HMCTS </c:v>
                      </c:pt>
                      <c:pt idx="3">
                        <c:v>Money Forfeited to Force </c:v>
                      </c:pt>
                    </c:strCache>
                  </c:strRef>
                </c:cat>
                <c:val>
                  <c:numRef>
                    <c:extLst xmlns:c15="http://schemas.microsoft.com/office/drawing/2012/chart">
                      <c:ext xmlns:c15="http://schemas.microsoft.com/office/drawing/2012/chart" uri="{02D57815-91ED-43cb-92C2-25804820EDAC}">
                        <c15:formulaRef>
                          <c15:sqref>'Appendix 2e'!$J$52:$J$55</c15:sqref>
                        </c15:formulaRef>
                      </c:ext>
                    </c:extLst>
                    <c:numCache>
                      <c:formatCode>_-* #,##0_-;\-* #,##0_-;_-* "-"??_-;_-@_-</c:formatCode>
                      <c:ptCount val="4"/>
                      <c:pt idx="0">
                        <c:v>23478.049999999996</c:v>
                      </c:pt>
                      <c:pt idx="1">
                        <c:v>13287.23</c:v>
                      </c:pt>
                      <c:pt idx="2">
                        <c:v>6430.2400000000007</c:v>
                      </c:pt>
                      <c:pt idx="3">
                        <c:v>4010</c:v>
                      </c:pt>
                    </c:numCache>
                  </c:numRef>
                </c:val>
                <c:extLst xmlns:c15="http://schemas.microsoft.com/office/drawing/2012/chart">
                  <c:ext xmlns:c16="http://schemas.microsoft.com/office/drawing/2014/chart" uri="{C3380CC4-5D6E-409C-BE32-E72D297353CC}">
                    <c16:uniqueId val="{0000003E-96B5-44C0-B03E-6DD916DF683C}"/>
                  </c:ext>
                </c:extLst>
              </c15:ser>
            </c15:filteredPieSeries>
            <c15:filteredPieSeries>
              <c15:ser>
                <c:idx val="7"/>
                <c:order val="7"/>
                <c:tx>
                  <c:strRef>
                    <c:extLst xmlns:c15="http://schemas.microsoft.com/office/drawing/2012/chart">
                      <c:ext xmlns:c15="http://schemas.microsoft.com/office/drawing/2012/chart" uri="{02D57815-91ED-43cb-92C2-25804820EDAC}">
                        <c15:formulaRef>
                          <c15:sqref>'Appendix 2e'!$K$48</c15:sqref>
                        </c15:formulaRef>
                      </c:ext>
                    </c:extLst>
                    <c:strCache>
                      <c:ptCount val="1"/>
                      <c:pt idx="0">
                        <c:v>Nov-25</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40-96B5-44C0-B03E-6DD916DF683C}"/>
                    </c:ext>
                  </c:extLst>
                </c:dPt>
                <c:dPt>
                  <c:idx val="1"/>
                  <c:bubble3D val="0"/>
                  <c:spPr>
                    <a:solidFill>
                      <a:schemeClr val="accent2"/>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42-96B5-44C0-B03E-6DD916DF683C}"/>
                    </c:ext>
                  </c:extLst>
                </c:dPt>
                <c:dPt>
                  <c:idx val="2"/>
                  <c:bubble3D val="0"/>
                  <c:spPr>
                    <a:solidFill>
                      <a:schemeClr val="accent3"/>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44-96B5-44C0-B03E-6DD916DF683C}"/>
                    </c:ext>
                  </c:extLst>
                </c:dPt>
                <c:dPt>
                  <c:idx val="3"/>
                  <c:bubble3D val="0"/>
                  <c:spPr>
                    <a:solidFill>
                      <a:schemeClr val="accent4"/>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46-96B5-44C0-B03E-6DD916DF683C}"/>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'Appendix 2e'!$B$52:$B$55</c15:sqref>
                        </c15:formulaRef>
                      </c:ext>
                    </c:extLst>
                    <c:strCache>
                      <c:ptCount val="4"/>
                      <c:pt idx="0">
                        <c:v>Money Returned to Defendant</c:v>
                      </c:pt>
                      <c:pt idx="1">
                        <c:v>Money Paid to Home Office </c:v>
                      </c:pt>
                      <c:pt idx="2">
                        <c:v>Money Paid to HMCTS </c:v>
                      </c:pt>
                      <c:pt idx="3">
                        <c:v>Money Forfeited to Force </c:v>
                      </c:pt>
                    </c:strCache>
                  </c:strRef>
                </c:cat>
                <c:val>
                  <c:numRef>
                    <c:extLst xmlns:c15="http://schemas.microsoft.com/office/drawing/2012/chart">
                      <c:ext xmlns:c15="http://schemas.microsoft.com/office/drawing/2012/chart" uri="{02D57815-91ED-43cb-92C2-25804820EDAC}">
                        <c15:formulaRef>
                          <c15:sqref>'Appendix 2e'!$K$52:$K$55</c15:sqref>
                        </c15:formulaRef>
                      </c:ext>
                    </c:extLst>
                    <c:numCache>
                      <c:formatCode>_-* #,##0_-;\-* #,##0_-;_-* "-"??_-;_-@_-</c:formatCode>
                      <c:ptCount val="4"/>
                      <c:pt idx="0">
                        <c:v>13094.51</c:v>
                      </c:pt>
                      <c:pt idx="1">
                        <c:v>23960.5</c:v>
                      </c:pt>
                      <c:pt idx="2">
                        <c:v>45955</c:v>
                      </c:pt>
                      <c:pt idx="3">
                        <c:v>3598.55</c:v>
                      </c:pt>
                    </c:numCache>
                  </c:numRef>
                </c:val>
                <c:extLst xmlns:c15="http://schemas.microsoft.com/office/drawing/2012/chart">
                  <c:ext xmlns:c16="http://schemas.microsoft.com/office/drawing/2014/chart" uri="{C3380CC4-5D6E-409C-BE32-E72D297353CC}">
                    <c16:uniqueId val="{00000047-96B5-44C0-B03E-6DD916DF683C}"/>
                  </c:ext>
                </c:extLst>
              </c15:ser>
            </c15:filteredPieSeries>
            <c15:filteredPieSeries>
              <c15:ser>
                <c:idx val="8"/>
                <c:order val="8"/>
                <c:tx>
                  <c:strRef>
                    <c:extLst xmlns:c15="http://schemas.microsoft.com/office/drawing/2012/chart">
                      <c:ext xmlns:c15="http://schemas.microsoft.com/office/drawing/2012/chart" uri="{02D57815-91ED-43cb-92C2-25804820EDAC}">
                        <c15:formulaRef>
                          <c15:sqref>'Appendix 2e'!$L$48</c15:sqref>
                        </c15:formulaRef>
                      </c:ext>
                    </c:extLst>
                    <c:strCache>
                      <c:ptCount val="1"/>
                      <c:pt idx="0">
                        <c:v>Dec-25</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49-96B5-44C0-B03E-6DD916DF683C}"/>
                    </c:ext>
                  </c:extLst>
                </c:dPt>
                <c:dPt>
                  <c:idx val="1"/>
                  <c:bubble3D val="0"/>
                  <c:spPr>
                    <a:solidFill>
                      <a:schemeClr val="accent2"/>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4B-96B5-44C0-B03E-6DD916DF683C}"/>
                    </c:ext>
                  </c:extLst>
                </c:dPt>
                <c:dPt>
                  <c:idx val="2"/>
                  <c:bubble3D val="0"/>
                  <c:spPr>
                    <a:solidFill>
                      <a:schemeClr val="accent3"/>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4D-96B5-44C0-B03E-6DD916DF683C}"/>
                    </c:ext>
                  </c:extLst>
                </c:dPt>
                <c:dPt>
                  <c:idx val="3"/>
                  <c:bubble3D val="0"/>
                  <c:spPr>
                    <a:solidFill>
                      <a:schemeClr val="accent4"/>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4F-96B5-44C0-B03E-6DD916DF683C}"/>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'Appendix 2e'!$B$52:$B$55</c15:sqref>
                        </c15:formulaRef>
                      </c:ext>
                    </c:extLst>
                    <c:strCache>
                      <c:ptCount val="4"/>
                      <c:pt idx="0">
                        <c:v>Money Returned to Defendant</c:v>
                      </c:pt>
                      <c:pt idx="1">
                        <c:v>Money Paid to Home Office </c:v>
                      </c:pt>
                      <c:pt idx="2">
                        <c:v>Money Paid to HMCTS </c:v>
                      </c:pt>
                      <c:pt idx="3">
                        <c:v>Money Forfeited to Force </c:v>
                      </c:pt>
                    </c:strCache>
                  </c:strRef>
                </c:cat>
                <c:val>
                  <c:numRef>
                    <c:extLst xmlns:c15="http://schemas.microsoft.com/office/drawing/2012/chart">
                      <c:ext xmlns:c15="http://schemas.microsoft.com/office/drawing/2012/chart" uri="{02D57815-91ED-43cb-92C2-25804820EDAC}">
                        <c15:formulaRef>
                          <c15:sqref>'Appendix 2e'!$L$52:$L$55</c15:sqref>
                        </c15:formulaRef>
                      </c:ext>
                    </c:extLst>
                    <c:numCache>
                      <c:formatCode>_-* #,##0_-;\-* #,##0_-;_-* "-"??_-;_-@_-</c:formatCode>
                      <c:ptCount val="4"/>
                      <c:pt idx="0">
                        <c:v>8732</c:v>
                      </c:pt>
                      <c:pt idx="1">
                        <c:v>59999.3</c:v>
                      </c:pt>
                      <c:pt idx="2">
                        <c:v>66779.320000000007</c:v>
                      </c:pt>
                      <c:pt idx="3">
                        <c:v>4195</c:v>
                      </c:pt>
                    </c:numCache>
                  </c:numRef>
                </c:val>
                <c:extLst xmlns:c15="http://schemas.microsoft.com/office/drawing/2012/chart">
                  <c:ext xmlns:c16="http://schemas.microsoft.com/office/drawing/2014/chart" uri="{C3380CC4-5D6E-409C-BE32-E72D297353CC}">
                    <c16:uniqueId val="{00000050-96B5-44C0-B03E-6DD916DF683C}"/>
                  </c:ext>
                </c:extLst>
              </c15:ser>
            </c15:filteredPieSeries>
            <c15:filteredPieSeries>
              <c15:ser>
                <c:idx val="9"/>
                <c:order val="9"/>
                <c:tx>
                  <c:strRef>
                    <c:extLst xmlns:c15="http://schemas.microsoft.com/office/drawing/2012/chart">
                      <c:ext xmlns:c15="http://schemas.microsoft.com/office/drawing/2012/chart" uri="{02D57815-91ED-43cb-92C2-25804820EDAC}">
                        <c15:formulaRef>
                          <c15:sqref>'Appendix 2e'!$M$48</c15:sqref>
                        </c15:formulaRef>
                      </c:ext>
                    </c:extLst>
                    <c:strCache>
                      <c:ptCount val="1"/>
                      <c:pt idx="0">
                        <c:v>Jan-26</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52-96B5-44C0-B03E-6DD916DF683C}"/>
                    </c:ext>
                  </c:extLst>
                </c:dPt>
                <c:dPt>
                  <c:idx val="1"/>
                  <c:bubble3D val="0"/>
                  <c:spPr>
                    <a:solidFill>
                      <a:schemeClr val="accent2"/>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54-96B5-44C0-B03E-6DD916DF683C}"/>
                    </c:ext>
                  </c:extLst>
                </c:dPt>
                <c:dPt>
                  <c:idx val="2"/>
                  <c:bubble3D val="0"/>
                  <c:spPr>
                    <a:solidFill>
                      <a:schemeClr val="accent3"/>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56-96B5-44C0-B03E-6DD916DF683C}"/>
                    </c:ext>
                  </c:extLst>
                </c:dPt>
                <c:dPt>
                  <c:idx val="3"/>
                  <c:bubble3D val="0"/>
                  <c:spPr>
                    <a:solidFill>
                      <a:schemeClr val="accent4"/>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58-96B5-44C0-B03E-6DD916DF683C}"/>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'Appendix 2e'!$B$52:$B$55</c15:sqref>
                        </c15:formulaRef>
                      </c:ext>
                    </c:extLst>
                    <c:strCache>
                      <c:ptCount val="4"/>
                      <c:pt idx="0">
                        <c:v>Money Returned to Defendant</c:v>
                      </c:pt>
                      <c:pt idx="1">
                        <c:v>Money Paid to Home Office </c:v>
                      </c:pt>
                      <c:pt idx="2">
                        <c:v>Money Paid to HMCTS </c:v>
                      </c:pt>
                      <c:pt idx="3">
                        <c:v>Money Forfeited to Force </c:v>
                      </c:pt>
                    </c:strCache>
                  </c:strRef>
                </c:cat>
                <c:val>
                  <c:numRef>
                    <c:extLst xmlns:c15="http://schemas.microsoft.com/office/drawing/2012/chart">
                      <c:ext xmlns:c15="http://schemas.microsoft.com/office/drawing/2012/chart" uri="{02D57815-91ED-43cb-92C2-25804820EDAC}">
                        <c15:formulaRef>
                          <c15:sqref>'Appendix 2e'!$M$52:$M$55</c15:sqref>
                        </c15:formulaRef>
                      </c:ext>
                    </c:extLst>
                    <c:numCache>
                      <c:formatCode>_-* #,##0_-;\-* #,##0_-;_-* "-"??_-;_-@_-</c:formatCode>
                      <c:ptCount val="4"/>
                      <c:pt idx="0">
                        <c:v>39608.69</c:v>
                      </c:pt>
                      <c:pt idx="1">
                        <c:v>21343.25</c:v>
                      </c:pt>
                      <c:pt idx="2">
                        <c:v>5340.74</c:v>
                      </c:pt>
                      <c:pt idx="3">
                        <c:v>8210</c:v>
                      </c:pt>
                    </c:numCache>
                  </c:numRef>
                </c:val>
                <c:extLst xmlns:c15="http://schemas.microsoft.com/office/drawing/2012/chart">
                  <c:ext xmlns:c16="http://schemas.microsoft.com/office/drawing/2014/chart" uri="{C3380CC4-5D6E-409C-BE32-E72D297353CC}">
                    <c16:uniqueId val="{00000059-96B5-44C0-B03E-6DD916DF683C}"/>
                  </c:ext>
                </c:extLst>
              </c15:ser>
            </c15:filteredPieSeries>
            <c15:filteredPieSeries>
              <c15:ser>
                <c:idx val="10"/>
                <c:order val="10"/>
                <c:tx>
                  <c:strRef>
                    <c:extLst xmlns:c15="http://schemas.microsoft.com/office/drawing/2012/chart">
                      <c:ext xmlns:c15="http://schemas.microsoft.com/office/drawing/2012/chart" uri="{02D57815-91ED-43cb-92C2-25804820EDAC}">
                        <c15:formulaRef>
                          <c15:sqref>'Appendix 2e'!$N$48</c15:sqref>
                        </c15:formulaRef>
                      </c:ext>
                    </c:extLst>
                    <c:strCache>
                      <c:ptCount val="1"/>
                      <c:pt idx="0">
                        <c:v>Feb-26</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5B-96B5-44C0-B03E-6DD916DF683C}"/>
                    </c:ext>
                  </c:extLst>
                </c:dPt>
                <c:dPt>
                  <c:idx val="1"/>
                  <c:bubble3D val="0"/>
                  <c:spPr>
                    <a:solidFill>
                      <a:schemeClr val="accent2"/>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5D-96B5-44C0-B03E-6DD916DF683C}"/>
                    </c:ext>
                  </c:extLst>
                </c:dPt>
                <c:dPt>
                  <c:idx val="2"/>
                  <c:bubble3D val="0"/>
                  <c:spPr>
                    <a:solidFill>
                      <a:schemeClr val="accent3"/>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5F-96B5-44C0-B03E-6DD916DF683C}"/>
                    </c:ext>
                  </c:extLst>
                </c:dPt>
                <c:dPt>
                  <c:idx val="3"/>
                  <c:bubble3D val="0"/>
                  <c:spPr>
                    <a:solidFill>
                      <a:schemeClr val="accent4"/>
                    </a:solidFill>
                    <a:ln>
                      <a:noFill/>
                    </a:ln>
                    <a:effectLst>
                      <a:outerShdw blurRad="254000" sx="102000" sy="102000" algn="ctr" rotWithShape="0">
                        <a:prstClr val="black">
                          <a:alpha val="20000"/>
                        </a:prstClr>
                      </a:outerShdw>
                    </a:effectLst>
                    <a:sp3d/>
                  </c:spPr>
                  <c:extLst xmlns:c15="http://schemas.microsoft.com/office/drawing/2012/chart">
                    <c:ext xmlns:c16="http://schemas.microsoft.com/office/drawing/2014/chart" uri="{C3380CC4-5D6E-409C-BE32-E72D297353CC}">
                      <c16:uniqueId val="{00000061-96B5-44C0-B03E-6DD916DF683C}"/>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'Appendix 2e'!$B$52:$B$55</c15:sqref>
                        </c15:formulaRef>
                      </c:ext>
                    </c:extLst>
                    <c:strCache>
                      <c:ptCount val="4"/>
                      <c:pt idx="0">
                        <c:v>Money Returned to Defendant</c:v>
                      </c:pt>
                      <c:pt idx="1">
                        <c:v>Money Paid to Home Office </c:v>
                      </c:pt>
                      <c:pt idx="2">
                        <c:v>Money Paid to HMCTS </c:v>
                      </c:pt>
                      <c:pt idx="3">
                        <c:v>Money Forfeited to Force </c:v>
                      </c:pt>
                    </c:strCache>
                  </c:strRef>
                </c:cat>
                <c:val>
                  <c:numRef>
                    <c:extLst xmlns:c15="http://schemas.microsoft.com/office/drawing/2012/chart">
                      <c:ext xmlns:c15="http://schemas.microsoft.com/office/drawing/2012/chart" uri="{02D57815-91ED-43cb-92C2-25804820EDAC}">
                        <c15:formulaRef>
                          <c15:sqref>'Appendix 2e'!$N$52:$N$55</c15:sqref>
                        </c15:formulaRef>
                      </c:ext>
                    </c:extLst>
                    <c:numCache>
                      <c:formatCode>_-* #,##0_-;\-* #,##0_-;_-* "-"??_-;_-@_-</c:formatCode>
                      <c:ptCount val="4"/>
                      <c:pt idx="0">
                        <c:v>11464.15</c:v>
                      </c:pt>
                      <c:pt idx="1">
                        <c:v>24585.930000000004</c:v>
                      </c:pt>
                      <c:pt idx="2">
                        <c:v>31241.47</c:v>
                      </c:pt>
                    </c:numCache>
                  </c:numRef>
                </c:val>
                <c:extLst xmlns:c15="http://schemas.microsoft.com/office/drawing/2012/chart">
                  <c:ext xmlns:c16="http://schemas.microsoft.com/office/drawing/2014/chart" uri="{C3380CC4-5D6E-409C-BE32-E72D297353CC}">
                    <c16:uniqueId val="{00000062-96B5-44C0-B03E-6DD916DF683C}"/>
                  </c:ext>
                </c:extLst>
              </c15:ser>
            </c15:filteredPieSeries>
          </c:ext>
        </c:extLst>
      </c:pie3DChart>
      <c:spPr>
        <a:noFill/>
        <a:ln>
          <a:noFill/>
        </a:ln>
        <a:effectLst/>
      </c:spPr>
    </c:plotArea>
    <c:legend>
      <c:legendPos val="r"/>
      <c:layout>
        <c:manualLayout>
          <c:xMode val="edge"/>
          <c:yMode val="edge"/>
          <c:x val="0.68402120250066434"/>
          <c:y val="0.6148516288405127"/>
          <c:w val="0.30413747127079804"/>
          <c:h val="0.3308846688281612"/>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ivotFmts>
      <c:pivotFmt>
        <c:idx val="0"/>
        <c:spPr>
          <a:pattFill prst="ltDnDiag">
            <a:fgClr>
              <a:schemeClr val="accent1"/>
            </a:fgClr>
            <a:bgClr>
              <a:schemeClr val="accent1">
                <a:lumMod val="20000"/>
                <a:lumOff val="80000"/>
              </a:schemeClr>
            </a:bgClr>
          </a:pattFill>
          <a:ln>
            <a:solidFill>
              <a:schemeClr val="accent1"/>
            </a:solidFill>
          </a:ln>
          <a:effectLst/>
          <a:sp3d>
            <a:contourClr>
              <a:schemeClr val="accent1"/>
            </a:contourClr>
          </a:sp3d>
        </c:spPr>
        <c:marker>
          <c:symbol val="circle"/>
          <c:size val="6"/>
          <c:spPr>
            <a:solidFill>
              <a:schemeClr val="accent1"/>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pattFill prst="ltDnDiag">
            <a:fgClr>
              <a:schemeClr val="accent1"/>
            </a:fgClr>
            <a:bgClr>
              <a:schemeClr val="accent1">
                <a:lumMod val="20000"/>
                <a:lumOff val="80000"/>
              </a:schemeClr>
            </a:bgClr>
          </a:pattFill>
          <a:ln>
            <a:solidFill>
              <a:schemeClr val="accent1"/>
            </a:solidFill>
          </a:ln>
          <a:effectLst/>
          <a:sp3d>
            <a:contourClr>
              <a:schemeClr val="accent1"/>
            </a:contourClr>
          </a:sp3d>
        </c:spPr>
        <c:marker>
          <c:symbol val="circle"/>
          <c:size val="6"/>
          <c:spPr>
            <a:solidFill>
              <a:schemeClr val="accent3"/>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pattFill prst="ltDnDiag">
            <a:fgClr>
              <a:schemeClr val="accent1"/>
            </a:fgClr>
            <a:bgClr>
              <a:schemeClr val="accent1">
                <a:lumMod val="20000"/>
                <a:lumOff val="80000"/>
              </a:schemeClr>
            </a:bgClr>
          </a:pattFill>
          <a:ln>
            <a:solidFill>
              <a:schemeClr val="accent1"/>
            </a:solidFill>
          </a:ln>
          <a:effectLst/>
          <a:sp3d>
            <a:contourClr>
              <a:schemeClr val="accen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pattFill prst="ltDnDiag">
            <a:fgClr>
              <a:schemeClr val="accent1"/>
            </a:fgClr>
            <a:bgClr>
              <a:schemeClr val="accent1">
                <a:lumMod val="20000"/>
                <a:lumOff val="80000"/>
              </a:schemeClr>
            </a:bgClr>
          </a:pattFill>
          <a:ln>
            <a:solidFill>
              <a:schemeClr val="accent1"/>
            </a:solidFill>
          </a:ln>
          <a:effectLst/>
          <a:sp3d>
            <a:contourClr>
              <a:schemeClr val="accen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pattFill prst="ltDnDiag">
            <a:fgClr>
              <a:schemeClr val="accent1"/>
            </a:fgClr>
            <a:bgClr>
              <a:schemeClr val="accent1">
                <a:lumMod val="20000"/>
                <a:lumOff val="80000"/>
              </a:schemeClr>
            </a:bgClr>
          </a:pattFill>
          <a:ln>
            <a:solidFill>
              <a:schemeClr val="accent1"/>
            </a:solidFill>
          </a:ln>
          <a:effectLst/>
          <a:sp3d>
            <a:contourClr>
              <a:schemeClr val="accen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pattFill prst="ltDnDiag">
            <a:fgClr>
              <a:schemeClr val="accent1"/>
            </a:fgClr>
            <a:bgClr>
              <a:schemeClr val="accent1">
                <a:lumMod val="20000"/>
                <a:lumOff val="80000"/>
              </a:schemeClr>
            </a:bgClr>
          </a:pattFill>
          <a:ln>
            <a:solidFill>
              <a:schemeClr val="accent1"/>
            </a:solidFill>
          </a:ln>
          <a:effectLst/>
          <a:sp3d>
            <a:contourClr>
              <a:schemeClr val="accen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view3D>
      <c:rotX val="10"/>
      <c:rotY val="0"/>
      <c:depthPercent val="100"/>
      <c:rAngAx val="0"/>
    </c:view3D>
    <c:floor>
      <c:thickness val="0"/>
      <c:spPr>
        <a:solidFill>
          <a:schemeClr val="lt1"/>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Sum of Amount Banked</c:v>
          </c:tx>
          <c:spPr>
            <a:pattFill prst="ltDnDiag">
              <a:fgClr>
                <a:schemeClr val="accent1"/>
              </a:fgClr>
              <a:bgClr>
                <a:schemeClr val="accent1">
                  <a:lumMod val="20000"/>
                  <a:lumOff val="80000"/>
                </a:schemeClr>
              </a:bgClr>
            </a:pattFill>
            <a:ln>
              <a:solidFill>
                <a:schemeClr val="accent1"/>
              </a:solidFill>
            </a:ln>
            <a:effectLst/>
            <a:sp3d>
              <a:contourClr>
                <a:schemeClr val="accent1"/>
              </a:contourClr>
            </a:sp3d>
          </c:spPr>
          <c:invertIfNegative val="0"/>
          <c:cat>
            <c:strLit>
              <c:ptCount val="12"/>
              <c:pt idx="0">
                <c:v>202401</c:v>
              </c:pt>
              <c:pt idx="1">
                <c:v>202402</c:v>
              </c:pt>
              <c:pt idx="2">
                <c:v>202403</c:v>
              </c:pt>
              <c:pt idx="3">
                <c:v>202404</c:v>
              </c:pt>
              <c:pt idx="4">
                <c:v>202405</c:v>
              </c:pt>
              <c:pt idx="5">
                <c:v>202406</c:v>
              </c:pt>
              <c:pt idx="6">
                <c:v>202407</c:v>
              </c:pt>
              <c:pt idx="7">
                <c:v>202408</c:v>
              </c:pt>
              <c:pt idx="8">
                <c:v>202409</c:v>
              </c:pt>
              <c:pt idx="9">
                <c:v>202410</c:v>
              </c:pt>
              <c:pt idx="10">
                <c:v>202411</c:v>
              </c:pt>
              <c:pt idx="11">
                <c:v>202412</c:v>
              </c:pt>
            </c:strLit>
          </c:cat>
          <c:val>
            <c:numLit>
              <c:formatCode>General</c:formatCode>
              <c:ptCount val="12"/>
              <c:pt idx="0">
                <c:v>35588.670000000006</c:v>
              </c:pt>
              <c:pt idx="1">
                <c:v>69520.179999999993</c:v>
              </c:pt>
              <c:pt idx="2">
                <c:v>146740.56999999998</c:v>
              </c:pt>
              <c:pt idx="3">
                <c:v>103994.72000000002</c:v>
              </c:pt>
              <c:pt idx="4">
                <c:v>26027.7</c:v>
              </c:pt>
              <c:pt idx="5">
                <c:v>63241.650000000009</c:v>
              </c:pt>
              <c:pt idx="6">
                <c:v>95382.940000000031</c:v>
              </c:pt>
              <c:pt idx="7">
                <c:v>153749.12</c:v>
              </c:pt>
              <c:pt idx="8">
                <c:v>35175.07</c:v>
              </c:pt>
              <c:pt idx="9">
                <c:v>67212.05</c:v>
              </c:pt>
              <c:pt idx="10">
                <c:v>106585.54</c:v>
              </c:pt>
              <c:pt idx="11">
                <c:v>48232.479999999996</c:v>
              </c:pt>
            </c:numLit>
          </c:val>
          <c:extLst>
            <c:ext xmlns:c16="http://schemas.microsoft.com/office/drawing/2014/chart" uri="{C3380CC4-5D6E-409C-BE32-E72D297353CC}">
              <c16:uniqueId val="{00000000-F7BD-40F7-ADED-67F617560E55}"/>
            </c:ext>
          </c:extLst>
        </c:ser>
        <c:ser>
          <c:idx val="1"/>
          <c:order val="1"/>
          <c:tx>
            <c:v>Sum of Outstanding</c:v>
          </c:tx>
          <c:spPr>
            <a:pattFill prst="ltDnDiag">
              <a:fgClr>
                <a:schemeClr val="accent3"/>
              </a:fgClr>
              <a:bgClr>
                <a:schemeClr val="accent3">
                  <a:lumMod val="20000"/>
                  <a:lumOff val="80000"/>
                </a:schemeClr>
              </a:bgClr>
            </a:pattFill>
            <a:ln>
              <a:solidFill>
                <a:schemeClr val="accent3"/>
              </a:solidFill>
            </a:ln>
            <a:effectLst/>
            <a:sp3d>
              <a:contourClr>
                <a:schemeClr val="accent3"/>
              </a:contourClr>
            </a:sp3d>
          </c:spPr>
          <c:invertIfNegative val="0"/>
          <c:cat>
            <c:strLit>
              <c:ptCount val="12"/>
              <c:pt idx="0">
                <c:v>202401</c:v>
              </c:pt>
              <c:pt idx="1">
                <c:v>202402</c:v>
              </c:pt>
              <c:pt idx="2">
                <c:v>202403</c:v>
              </c:pt>
              <c:pt idx="3">
                <c:v>202404</c:v>
              </c:pt>
              <c:pt idx="4">
                <c:v>202405</c:v>
              </c:pt>
              <c:pt idx="5">
                <c:v>202406</c:v>
              </c:pt>
              <c:pt idx="6">
                <c:v>202407</c:v>
              </c:pt>
              <c:pt idx="7">
                <c:v>202408</c:v>
              </c:pt>
              <c:pt idx="8">
                <c:v>202409</c:v>
              </c:pt>
              <c:pt idx="9">
                <c:v>202410</c:v>
              </c:pt>
              <c:pt idx="10">
                <c:v>202411</c:v>
              </c:pt>
              <c:pt idx="11">
                <c:v>202412</c:v>
              </c:pt>
            </c:strLit>
          </c:cat>
          <c:val>
            <c:numLit>
              <c:formatCode>General</c:formatCode>
              <c:ptCount val="12"/>
              <c:pt idx="0">
                <c:v>5757.83</c:v>
              </c:pt>
              <c:pt idx="1">
                <c:v>14447.119999999999</c:v>
              </c:pt>
              <c:pt idx="2">
                <c:v>14692.869999999999</c:v>
              </c:pt>
              <c:pt idx="3">
                <c:v>7889.14</c:v>
              </c:pt>
              <c:pt idx="4">
                <c:v>3770.92</c:v>
              </c:pt>
              <c:pt idx="5">
                <c:v>59867.340000000004</c:v>
              </c:pt>
              <c:pt idx="6">
                <c:v>17472.86</c:v>
              </c:pt>
              <c:pt idx="7">
                <c:v>42024.7</c:v>
              </c:pt>
              <c:pt idx="8">
                <c:v>4038.04</c:v>
              </c:pt>
              <c:pt idx="9">
                <c:v>18344.810000000001</c:v>
              </c:pt>
              <c:pt idx="10">
                <c:v>4114.09</c:v>
              </c:pt>
              <c:pt idx="11">
                <c:v>7442.48</c:v>
              </c:pt>
            </c:numLit>
          </c:val>
          <c:extLst>
            <c:ext xmlns:c16="http://schemas.microsoft.com/office/drawing/2014/chart" uri="{C3380CC4-5D6E-409C-BE32-E72D297353CC}">
              <c16:uniqueId val="{00000001-F7BD-40F7-ADED-67F617560E55}"/>
            </c:ext>
          </c:extLst>
        </c:ser>
        <c:dLbls>
          <c:showLegendKey val="0"/>
          <c:showVal val="0"/>
          <c:showCatName val="0"/>
          <c:showSerName val="0"/>
          <c:showPercent val="0"/>
          <c:showBubbleSize val="0"/>
        </c:dLbls>
        <c:gapWidth val="160"/>
        <c:gapDepth val="0"/>
        <c:shape val="box"/>
        <c:axId val="521567456"/>
        <c:axId val="521566016"/>
        <c:axId val="0"/>
      </c:bar3DChart>
      <c:catAx>
        <c:axId val="52156745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1566016"/>
        <c:crosses val="autoZero"/>
        <c:auto val="1"/>
        <c:lblAlgn val="ctr"/>
        <c:lblOffset val="100"/>
        <c:noMultiLvlLbl val="0"/>
      </c:catAx>
      <c:valAx>
        <c:axId val="52156601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156745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8520707646061063"/>
          <c:y val="0.15820973687635337"/>
          <c:w val="0.77390403560445531"/>
          <c:h val="0.63280993977367694"/>
        </c:manualLayout>
      </c:layout>
      <c:barChart>
        <c:barDir val="col"/>
        <c:grouping val="clustered"/>
        <c:varyColors val="0"/>
        <c:ser>
          <c:idx val="0"/>
          <c:order val="0"/>
          <c:tx>
            <c:v>Sum of Amount Banked</c:v>
          </c:tx>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invertIfNegative val="0"/>
          <c:cat>
            <c:strLit>
              <c:ptCount val="12"/>
              <c:pt idx="0">
                <c:v>202501</c:v>
              </c:pt>
              <c:pt idx="1">
                <c:v>202502</c:v>
              </c:pt>
              <c:pt idx="2">
                <c:v>202503</c:v>
              </c:pt>
              <c:pt idx="3">
                <c:v>202504</c:v>
              </c:pt>
              <c:pt idx="4">
                <c:v>202505</c:v>
              </c:pt>
              <c:pt idx="5">
                <c:v>202506</c:v>
              </c:pt>
              <c:pt idx="6">
                <c:v>202507</c:v>
              </c:pt>
              <c:pt idx="7">
                <c:v>202508</c:v>
              </c:pt>
              <c:pt idx="8">
                <c:v>202509</c:v>
              </c:pt>
              <c:pt idx="9">
                <c:v>202510</c:v>
              </c:pt>
              <c:pt idx="10">
                <c:v>202511</c:v>
              </c:pt>
              <c:pt idx="11">
                <c:v>202512</c:v>
              </c:pt>
            </c:strLit>
          </c:cat>
          <c:val>
            <c:numLit>
              <c:formatCode>General</c:formatCode>
              <c:ptCount val="12"/>
              <c:pt idx="0">
                <c:v>54845.55</c:v>
              </c:pt>
              <c:pt idx="1">
                <c:v>91020.959999999992</c:v>
              </c:pt>
              <c:pt idx="2">
                <c:v>133330.96</c:v>
              </c:pt>
              <c:pt idx="3">
                <c:v>109730.78</c:v>
              </c:pt>
              <c:pt idx="4">
                <c:v>21403.260000000002</c:v>
              </c:pt>
              <c:pt idx="5">
                <c:v>66889.850000000006</c:v>
              </c:pt>
              <c:pt idx="6">
                <c:v>164074.88999999998</c:v>
              </c:pt>
              <c:pt idx="7">
                <c:v>44590.200000000019</c:v>
              </c:pt>
              <c:pt idx="8">
                <c:v>25224.190000000002</c:v>
              </c:pt>
              <c:pt idx="9">
                <c:v>43039.24</c:v>
              </c:pt>
              <c:pt idx="10">
                <c:v>51510.63</c:v>
              </c:pt>
              <c:pt idx="11">
                <c:v>96052.459999999992</c:v>
              </c:pt>
            </c:numLit>
          </c:val>
          <c:extLst>
            <c:ext xmlns:c16="http://schemas.microsoft.com/office/drawing/2014/chart" uri="{C3380CC4-5D6E-409C-BE32-E72D297353CC}">
              <c16:uniqueId val="{00000000-8C24-4AE1-AEB1-2C381E6FB00D}"/>
            </c:ext>
          </c:extLst>
        </c:ser>
        <c:ser>
          <c:idx val="1"/>
          <c:order val="1"/>
          <c:tx>
            <c:v>Sum of Outstanding</c:v>
          </c:tx>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invertIfNegative val="0"/>
          <c:cat>
            <c:strLit>
              <c:ptCount val="12"/>
              <c:pt idx="0">
                <c:v>202501</c:v>
              </c:pt>
              <c:pt idx="1">
                <c:v>202502</c:v>
              </c:pt>
              <c:pt idx="2">
                <c:v>202503</c:v>
              </c:pt>
              <c:pt idx="3">
                <c:v>202504</c:v>
              </c:pt>
              <c:pt idx="4">
                <c:v>202505</c:v>
              </c:pt>
              <c:pt idx="5">
                <c:v>202506</c:v>
              </c:pt>
              <c:pt idx="6">
                <c:v>202507</c:v>
              </c:pt>
              <c:pt idx="7">
                <c:v>202508</c:v>
              </c:pt>
              <c:pt idx="8">
                <c:v>202509</c:v>
              </c:pt>
              <c:pt idx="9">
                <c:v>202510</c:v>
              </c:pt>
              <c:pt idx="10">
                <c:v>202511</c:v>
              </c:pt>
              <c:pt idx="11">
                <c:v>202512</c:v>
              </c:pt>
            </c:strLit>
          </c:cat>
          <c:val>
            <c:numLit>
              <c:formatCode>General</c:formatCode>
              <c:ptCount val="12"/>
              <c:pt idx="0">
                <c:v>31634.36</c:v>
              </c:pt>
              <c:pt idx="1">
                <c:v>57588.5</c:v>
              </c:pt>
              <c:pt idx="2">
                <c:v>102466.85</c:v>
              </c:pt>
              <c:pt idx="3">
                <c:v>83474.720000000001</c:v>
              </c:pt>
              <c:pt idx="4">
                <c:v>17030.650000000001</c:v>
              </c:pt>
              <c:pt idx="5">
                <c:v>36016.81</c:v>
              </c:pt>
              <c:pt idx="6">
                <c:v>155894.88999999998</c:v>
              </c:pt>
              <c:pt idx="7">
                <c:v>23629.08</c:v>
              </c:pt>
              <c:pt idx="8">
                <c:v>22774.190000000002</c:v>
              </c:pt>
              <c:pt idx="9">
                <c:v>42469.24</c:v>
              </c:pt>
              <c:pt idx="10">
                <c:v>40796.479999999996</c:v>
              </c:pt>
              <c:pt idx="11">
                <c:v>89952.01999999999</c:v>
              </c:pt>
            </c:numLit>
          </c:val>
          <c:extLst>
            <c:ext xmlns:c16="http://schemas.microsoft.com/office/drawing/2014/chart" uri="{C3380CC4-5D6E-409C-BE32-E72D297353CC}">
              <c16:uniqueId val="{00000001-8C24-4AE1-AEB1-2C381E6FB00D}"/>
            </c:ext>
          </c:extLst>
        </c:ser>
        <c:dLbls>
          <c:showLegendKey val="0"/>
          <c:showVal val="0"/>
          <c:showCatName val="0"/>
          <c:showSerName val="0"/>
          <c:showPercent val="0"/>
          <c:showBubbleSize val="0"/>
        </c:dLbls>
        <c:gapWidth val="100"/>
        <c:overlap val="-24"/>
        <c:axId val="881901384"/>
        <c:axId val="881898504"/>
      </c:barChart>
      <c:catAx>
        <c:axId val="881901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881898504"/>
        <c:crosses val="autoZero"/>
        <c:auto val="1"/>
        <c:lblAlgn val="ctr"/>
        <c:lblOffset val="100"/>
        <c:noMultiLvlLbl val="0"/>
      </c:catAx>
      <c:valAx>
        <c:axId val="8818985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8819013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all" baseline="0">
                <a:solidFill>
                  <a:schemeClr val="lt1"/>
                </a:solidFill>
                <a:latin typeface="+mn-lt"/>
                <a:ea typeface="+mn-ea"/>
                <a:cs typeface="+mn-cs"/>
              </a:defRPr>
            </a:pPr>
            <a:r>
              <a:rPr lang="en-GB"/>
              <a:t>banked vs outstanding</a:t>
            </a:r>
          </a:p>
        </c:rich>
      </c:tx>
      <c:overlay val="0"/>
      <c:spPr>
        <a:noFill/>
        <a:ln>
          <a:noFill/>
        </a:ln>
        <a:effectLst/>
      </c:spPr>
      <c:txPr>
        <a:bodyPr rot="0" spcFirstLastPara="1" vertOverflow="ellipsis" vert="horz" wrap="square" anchor="ctr" anchorCtr="1"/>
        <a:lstStyle/>
        <a:p>
          <a:pPr>
            <a:defRPr sz="1800" b="0" i="0" u="none" strike="noStrike" kern="1200" cap="all" baseline="0">
              <a:solidFill>
                <a:schemeClr val="lt1"/>
              </a:solidFill>
              <a:latin typeface="+mn-lt"/>
              <a:ea typeface="+mn-ea"/>
              <a:cs typeface="+mn-cs"/>
            </a:defRPr>
          </a:pPr>
          <a:endParaRPr lang="en-US"/>
        </a:p>
      </c:txPr>
    </c:title>
    <c:autoTitleDeleted val="0"/>
    <c:view3D>
      <c:rotX val="15"/>
      <c:rotY val="20"/>
      <c:depthPercent val="100"/>
      <c:rAngAx val="1"/>
    </c:view3D>
    <c:floor>
      <c:thickness val="0"/>
      <c:spPr>
        <a:solidFill>
          <a:schemeClr val="bg2">
            <a:lumMod val="75000"/>
            <a:alpha val="27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alpha val="88000"/>
              </a:schemeClr>
            </a:solidFill>
            <a:ln>
              <a:solidFill>
                <a:schemeClr val="accent1">
                  <a:lumMod val="50000"/>
                </a:schemeClr>
              </a:solidFill>
            </a:ln>
            <a:effectLst/>
            <a:scene3d>
              <a:camera prst="orthographicFront"/>
              <a:lightRig rig="threePt" dir="t"/>
            </a:scene3d>
            <a:sp3d prstMaterial="flat">
              <a:contourClr>
                <a:schemeClr val="accent1">
                  <a:lumMod val="50000"/>
                </a:schemeClr>
              </a:contourClr>
            </a:sp3d>
          </c:spPr>
          <c:invertIfNegative val="0"/>
          <c:dLbls>
            <c:spPr>
              <a:solidFill>
                <a:schemeClr val="accent1">
                  <a:alpha val="30000"/>
                </a:schemeClr>
              </a:solidFill>
              <a:ln>
                <a:solidFill>
                  <a:schemeClr val="lt1">
                    <a:alpha val="50000"/>
                  </a:schemeClr>
                </a:solidFill>
                <a:round/>
              </a:ln>
              <a:effectLst>
                <a:outerShdw blurRad="63500" dist="889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multiLvlStrRef>
              <c:f>'[12]Seized Pivots 2526'!$G$327:$H$329</c:f>
              <c:multiLvlStrCache>
                <c:ptCount val="2"/>
                <c:lvl>
                  <c:pt idx="0">
                    <c:v>4541974.02</c:v>
                  </c:pt>
                  <c:pt idx="1">
                    <c:v>1418909.55</c:v>
                  </c:pt>
                </c:lvl>
                <c:lvl>
                  <c:pt idx="0">
                    <c:v>96052.46</c:v>
                  </c:pt>
                  <c:pt idx="1">
                    <c:v>89952.02</c:v>
                  </c:pt>
                </c:lvl>
                <c:lvl>
                  <c:pt idx="0">
                    <c:v>51510.63</c:v>
                  </c:pt>
                  <c:pt idx="1">
                    <c:v>40796.48</c:v>
                  </c:pt>
                </c:lvl>
              </c:multiLvlStrCache>
            </c:multiLvlStrRef>
          </c:cat>
          <c:val>
            <c:numRef>
              <c:f>'[12]Seized Pivots 2526'!$G$343:$H$343</c:f>
              <c:numCache>
                <c:formatCode>General</c:formatCode>
                <c:ptCount val="2"/>
                <c:pt idx="0">
                  <c:v>4541974.0200000014</c:v>
                </c:pt>
                <c:pt idx="1">
                  <c:v>1418909.5499999998</c:v>
                </c:pt>
              </c:numCache>
            </c:numRef>
          </c:val>
          <c:extLst>
            <c:ext xmlns:c16="http://schemas.microsoft.com/office/drawing/2014/chart" uri="{C3380CC4-5D6E-409C-BE32-E72D297353CC}">
              <c16:uniqueId val="{00000000-C4D2-4C43-BE14-74CCE1453B26}"/>
            </c:ext>
          </c:extLst>
        </c:ser>
        <c:dLbls>
          <c:showLegendKey val="0"/>
          <c:showVal val="1"/>
          <c:showCatName val="0"/>
          <c:showSerName val="0"/>
          <c:showPercent val="0"/>
          <c:showBubbleSize val="0"/>
        </c:dLbls>
        <c:gapWidth val="84"/>
        <c:gapDepth val="53"/>
        <c:shape val="box"/>
        <c:axId val="626909120"/>
        <c:axId val="626939000"/>
        <c:axId val="0"/>
      </c:bar3DChart>
      <c:catAx>
        <c:axId val="62690912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626939000"/>
        <c:crosses val="autoZero"/>
        <c:auto val="1"/>
        <c:lblAlgn val="ctr"/>
        <c:lblOffset val="100"/>
        <c:noMultiLvlLbl val="0"/>
      </c:catAx>
      <c:valAx>
        <c:axId val="626939000"/>
        <c:scaling>
          <c:orientation val="minMax"/>
        </c:scaling>
        <c:delete val="1"/>
        <c:axPos val="l"/>
        <c:numFmt formatCode="General" sourceLinked="1"/>
        <c:majorTickMark val="out"/>
        <c:minorTickMark val="none"/>
        <c:tickLblPos val="nextTo"/>
        <c:crossAx val="6269091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dk1">
        <a:lumMod val="75000"/>
        <a:lumOff val="25000"/>
      </a:schemeClr>
    </a:solidFill>
    <a:ln w="6350" cap="flat" cmpd="sng" algn="ctr">
      <a:solidFill>
        <a:schemeClr val="dk1">
          <a:tint val="7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r>
              <a:rPr lang="en-US"/>
              <a:t>Seized Money Received in vs Seized Money Paid out 25/26</a:t>
            </a:r>
          </a:p>
          <a:p>
            <a:pPr>
              <a:defRPr/>
            </a:pPr>
            <a:endParaRPr lang="en-US"/>
          </a:p>
        </c:rich>
      </c:tx>
      <c:layout>
        <c:manualLayout>
          <c:xMode val="edge"/>
          <c:yMode val="edge"/>
          <c:x val="0.10436944937833037"/>
          <c:y val="2.4945499459626375E-2"/>
        </c:manualLayout>
      </c:layout>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endParaRPr lang="en-US"/>
        </a:p>
      </c:txPr>
    </c:title>
    <c:autoTitleDeleted val="0"/>
    <c:view3D>
      <c:rotX val="30"/>
      <c:rotY val="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2701587967127058E-2"/>
          <c:y val="0.18437969789356551"/>
          <c:w val="0.93888888888888888"/>
          <c:h val="0.60027668416447943"/>
        </c:manualLayout>
      </c:layout>
      <c:pie3DChart>
        <c:varyColors val="1"/>
        <c:ser>
          <c:idx val="0"/>
          <c:order val="0"/>
          <c:tx>
            <c:strRef>
              <c:f>'[12]COT Schedule 2526'!$A$55:$B$55</c:f>
              <c:strCache>
                <c:ptCount val="1"/>
                <c:pt idx="0">
                  <c:v>Seized Money Received In </c:v>
                </c:pt>
              </c:strCache>
            </c:strRef>
          </c:tx>
          <c:dPt>
            <c:idx val="0"/>
            <c:bubble3D val="0"/>
            <c:spPr>
              <a:gradFill>
                <a:gsLst>
                  <a:gs pos="100000">
                    <a:schemeClr val="accent1">
                      <a:lumMod val="60000"/>
                      <a:lumOff val="40000"/>
                    </a:schemeClr>
                  </a:gs>
                  <a:gs pos="0">
                    <a:schemeClr val="accent1"/>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1-1DFA-4545-83C7-1066CE130B37}"/>
              </c:ext>
            </c:extLst>
          </c:dPt>
          <c:dPt>
            <c:idx val="1"/>
            <c:bubble3D val="0"/>
            <c:spPr>
              <a:gradFill>
                <a:gsLst>
                  <a:gs pos="100000">
                    <a:schemeClr val="accent2">
                      <a:lumMod val="60000"/>
                      <a:lumOff val="40000"/>
                    </a:schemeClr>
                  </a:gs>
                  <a:gs pos="0">
                    <a:schemeClr val="accent2"/>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3-1DFA-4545-83C7-1066CE130B3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val>
            <c:numRef>
              <c:f>('[13]COT Schedule 2526'!$O$55,'[13]COT Schedule 2526'!$O$61)</c:f>
              <c:numCache>
                <c:formatCode>General</c:formatCode>
                <c:ptCount val="2"/>
              </c:numCache>
              <c:extLst/>
            </c:numRef>
          </c:val>
          <c:extLst>
            <c:ext xmlns:c16="http://schemas.microsoft.com/office/drawing/2014/chart" uri="{C3380CC4-5D6E-409C-BE32-E72D297353CC}">
              <c16:uniqueId val="{00000004-1DFA-4545-83C7-1066CE130B37}"/>
            </c:ext>
          </c:extLst>
        </c:ser>
        <c:dLbls>
          <c:dLblPos val="ctr"/>
          <c:showLegendKey val="0"/>
          <c:showVal val="0"/>
          <c:showCatName val="0"/>
          <c:showSerName val="0"/>
          <c:showPercent val="1"/>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pattFill prst="dkDnDiag">
      <a:fgClr>
        <a:schemeClr val="lt1"/>
      </a:fgClr>
      <a:bgClr>
        <a:schemeClr val="dk1">
          <a:lumMod val="10000"/>
          <a:lumOff val="90000"/>
        </a:schemeClr>
      </a:bgClr>
    </a:patt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8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styleClr val="auto"/>
    </cs:lnRef>
    <cs:fillRef idx="0">
      <cs:styleClr val="auto"/>
    </cs:fillRef>
    <cs:effectRef idx="0"/>
    <cs:fontRef idx="minor">
      <a:schemeClr val="tx1"/>
    </cs:fontRef>
    <cs:spPr>
      <a:pattFill prst="ltDnDiag">
        <a:fgClr>
          <a:schemeClr val="phClr"/>
        </a:fgClr>
        <a:bgClr>
          <a:schemeClr val="phClr">
            <a:lumMod val="20000"/>
            <a:lumOff val="80000"/>
          </a:schemeClr>
        </a:bgClr>
      </a:pattFill>
      <a:ln>
        <a:solidFill>
          <a:schemeClr val="phClr"/>
        </a:solidFill>
      </a:ln>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spPr>
      <a:solidFill>
        <a:schemeClr val="lt1"/>
      </a:solidFill>
      <a:sp3d/>
    </cs:spPr>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91">
  <cs:axisTitle>
    <cs:lnRef idx="0"/>
    <cs:fillRef idx="0"/>
    <cs:effectRef idx="0"/>
    <cs:fontRef idx="minor">
      <a:schemeClr val="lt1">
        <a:lumMod val="75000"/>
      </a:schemeClr>
    </cs:fontRef>
    <cs:defRPr sz="900"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lt1"/>
    </cs:fontRef>
    <cs:spPr>
      <a:solidFill>
        <a:schemeClr val="dk1">
          <a:lumMod val="75000"/>
          <a:lumOff val="25000"/>
        </a:schemeClr>
      </a:solidFill>
      <a:ln w="6350" cap="flat" cmpd="sng" algn="ctr">
        <a:solidFill>
          <a:schemeClr val="dk1">
            <a:tint val="75000"/>
          </a:schemeClr>
        </a:solidFill>
        <a:round/>
      </a:ln>
    </cs:spPr>
    <cs:defRPr sz="1000" kern="1200"/>
  </cs:chartArea>
  <cs:dataLabel>
    <cs:lnRef idx="0"/>
    <cs:fillRef idx="0">
      <cs:styleClr val="auto"/>
    </cs:fillRef>
    <cs:effectRef idx="0"/>
    <cs:fontRef idx="minor">
      <a:schemeClr val="lt1"/>
    </cs:fontRef>
    <cs:spPr>
      <a:solidFill>
        <a:schemeClr val="phClr">
          <a:alpha val="30000"/>
        </a:schemeClr>
      </a:solidFill>
      <a:ln>
        <a:solidFill>
          <a:schemeClr val="lt1">
            <a:alpha val="50000"/>
          </a:schemeClr>
        </a:solidFill>
        <a:round/>
      </a:ln>
      <a:effectLst>
        <a:outerShdw blurRad="63500" dist="88900" dir="2700000" algn="tl" rotWithShape="0">
          <a:prstClr val="black">
            <a:alpha val="40000"/>
          </a:prstClr>
        </a:outerShdw>
      </a:effectLst>
    </cs:spPr>
    <cs:defRPr sz="900" b="1" i="0" u="none" strike="noStrike" kern="1200" baseline="0"/>
  </cs:dataLabel>
  <cs:dataLabelCallout>
    <cs:lnRef idx="0"/>
    <cs:fillRef idx="0">
      <cs:styleClr val="auto"/>
    </cs:fillRef>
    <cs:effectRef idx="0"/>
    <cs:fontRef idx="minor">
      <a:schemeClr val="lt1"/>
    </cs:fontRef>
    <cs:spPr>
      <a:solidFill>
        <a:schemeClr val="phClr">
          <a:alpha val="30000"/>
        </a:schemeClr>
      </a:solidFill>
      <a:ln>
        <a:solidFill>
          <a:schemeClr val="lt1">
            <a:alpha val="50000"/>
          </a:schemeClr>
        </a:solidFill>
        <a:round/>
      </a:ln>
      <a:effectLst>
        <a:outerShdw blurRad="63500" dist="88900" dir="2700000" algn="tl" rotWithShape="0">
          <a:prstClr val="black">
            <a:alpha val="40000"/>
          </a:prstClr>
        </a:outerShdw>
      </a:effectLst>
    </cs:spPr>
    <cs:defRPr sz="900" b="1" i="0" u="none" strike="noStrike" kern="1200" baseline="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88000"/>
        </a:schemeClr>
      </a:solidFill>
      <a:ln>
        <a:solidFill>
          <a:schemeClr val="phClr">
            <a:lumMod val="50000"/>
          </a:schemeClr>
        </a:solidFill>
      </a:ln>
    </cs:spPr>
  </cs:dataPoint>
  <cs:dataPoint3D>
    <cs:lnRef idx="0">
      <cs:styleClr val="auto"/>
    </cs:lnRef>
    <cs:fillRef idx="0">
      <cs:styleClr val="auto"/>
    </cs:fillRef>
    <cs:effectRef idx="0"/>
    <cs:fontRef idx="minor">
      <a:schemeClr val="tx1"/>
    </cs:fontRef>
    <cs:spPr>
      <a:solidFill>
        <a:schemeClr val="phClr">
          <a:alpha val="88000"/>
        </a:schemeClr>
      </a:solidFill>
      <a:ln>
        <a:solidFill>
          <a:schemeClr val="phClr">
            <a:lumMod val="50000"/>
          </a:schemeClr>
        </a:solidFill>
      </a:ln>
      <a:scene3d>
        <a:camera prst="orthographicFront"/>
        <a:lightRig rig="threePt" dir="t"/>
      </a:scene3d>
      <a:sp3d prstMaterial="flat"/>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dk1">
            <a:lumMod val="75000"/>
            <a:lumOff val="25000"/>
          </a:schemeClr>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tx1"/>
    </cs:fontRef>
    <cs:spPr>
      <a:solidFill>
        <a:schemeClr val="bg2">
          <a:lumMod val="75000"/>
          <a:alpha val="27000"/>
        </a:schemeClr>
      </a:solidFill>
      <a:sp3d/>
    </cs:spPr>
  </cs:floor>
  <cs:gridlineMajor>
    <cs:lnRef idx="0"/>
    <cs:fillRef idx="0"/>
    <cs:effectRef idx="0"/>
    <cs:fontRef idx="minor">
      <a:schemeClr val="tx1"/>
    </cs:fontRef>
    <cs:spPr>
      <a:ln w="9525">
        <a:solidFill>
          <a:schemeClr val="lt1">
            <a:lumMod val="50000"/>
          </a:schemeClr>
        </a:solidFill>
      </a:ln>
    </cs:spPr>
  </cs:gridlineMajor>
  <cs:gridlineMinor>
    <cs:lnRef idx="0"/>
    <cs:fillRef idx="0"/>
    <cs:effectRef idx="0"/>
    <cs:fontRef idx="minor">
      <a:schemeClr val="tx1"/>
    </cs:fontRef>
    <cs:spPr>
      <a:ln w="9525">
        <a:solidFill>
          <a:schemeClr val="lt1">
            <a:lumMod val="40000"/>
          </a:schemeClr>
        </a:solidFill>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cs:fontRef>
    <cs:defRPr sz="1800" b="0" kern="1200" cap="all" baseline="0"/>
  </cs:title>
  <cs:trendline>
    <cs:lnRef idx="0">
      <cs:styleClr val="auto"/>
    </cs:lnRef>
    <cs:fillRef idx="0"/>
    <cs:effectRef idx="0"/>
    <cs:fontRef idx="minor">
      <a:schemeClr val="dk1"/>
    </cs:fontRef>
    <cs:spPr>
      <a:ln w="9525"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tx1"/>
    </cs:fontRef>
    <cs:spPr>
      <a:sp3d/>
    </cs:spPr>
  </cs:wall>
</cs:chartStyle>
</file>

<file path=xl/charts/style9.xml><?xml version="1.0" encoding="utf-8"?>
<cs:chartStyle xmlns:cs="http://schemas.microsoft.com/office/drawing/2012/chartStyle" xmlns:a="http://schemas.openxmlformats.org/drawingml/2006/main" id="267">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chart" Target="../charts/chart9.xml"/><Relationship Id="rId5" Type="http://schemas.openxmlformats.org/officeDocument/2006/relationships/chart" Target="../charts/chart8.xml"/><Relationship Id="rId4"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1</xdr:col>
      <xdr:colOff>35719</xdr:colOff>
      <xdr:row>24</xdr:row>
      <xdr:rowOff>95250</xdr:rowOff>
    </xdr:from>
    <xdr:to>
      <xdr:col>7</xdr:col>
      <xdr:colOff>652765</xdr:colOff>
      <xdr:row>38</xdr:row>
      <xdr:rowOff>41407</xdr:rowOff>
    </xdr:to>
    <xdr:pic>
      <xdr:nvPicPr>
        <xdr:cNvPr id="2" name="Picture 1">
          <a:extLst>
            <a:ext uri="{FF2B5EF4-FFF2-40B4-BE49-F238E27FC236}">
              <a16:creationId xmlns:a16="http://schemas.microsoft.com/office/drawing/2014/main" id="{C4FFE8F2-8413-B4CA-E565-C22602ECE2F1}"/>
            </a:ext>
          </a:extLst>
        </xdr:cNvPr>
        <xdr:cNvPicPr>
          <a:picLocks noChangeAspect="1"/>
        </xdr:cNvPicPr>
      </xdr:nvPicPr>
      <xdr:blipFill>
        <a:blip xmlns:r="http://schemas.openxmlformats.org/officeDocument/2006/relationships" r:embed="rId1"/>
        <a:stretch>
          <a:fillRect/>
        </a:stretch>
      </xdr:blipFill>
      <xdr:spPr>
        <a:xfrm>
          <a:off x="178594" y="4607719"/>
          <a:ext cx="5867702" cy="2565532"/>
        </a:xfrm>
        <a:prstGeom prst="rect">
          <a:avLst/>
        </a:prstGeom>
      </xdr:spPr>
    </xdr:pic>
    <xdr:clientData/>
  </xdr:twoCellAnchor>
  <xdr:twoCellAnchor editAs="oneCell">
    <xdr:from>
      <xdr:col>0</xdr:col>
      <xdr:colOff>0</xdr:colOff>
      <xdr:row>4</xdr:row>
      <xdr:rowOff>11905</xdr:rowOff>
    </xdr:from>
    <xdr:to>
      <xdr:col>12</xdr:col>
      <xdr:colOff>307770</xdr:colOff>
      <xdr:row>17</xdr:row>
      <xdr:rowOff>142874</xdr:rowOff>
    </xdr:to>
    <xdr:pic>
      <xdr:nvPicPr>
        <xdr:cNvPr id="4" name="Picture 3">
          <a:extLst>
            <a:ext uri="{FF2B5EF4-FFF2-40B4-BE49-F238E27FC236}">
              <a16:creationId xmlns:a16="http://schemas.microsoft.com/office/drawing/2014/main" id="{8DAC964F-C18F-2D06-A430-CFE061B922BB}"/>
            </a:ext>
          </a:extLst>
        </xdr:cNvPr>
        <xdr:cNvPicPr>
          <a:picLocks noChangeAspect="1"/>
        </xdr:cNvPicPr>
      </xdr:nvPicPr>
      <xdr:blipFill>
        <a:blip xmlns:r="http://schemas.openxmlformats.org/officeDocument/2006/relationships" r:embed="rId2"/>
        <a:stretch>
          <a:fillRect/>
        </a:stretch>
      </xdr:blipFill>
      <xdr:spPr>
        <a:xfrm>
          <a:off x="0" y="797718"/>
          <a:ext cx="9296989" cy="24495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219075</xdr:colOff>
      <xdr:row>22</xdr:row>
      <xdr:rowOff>178592</xdr:rowOff>
    </xdr:from>
    <xdr:to>
      <xdr:col>25</xdr:col>
      <xdr:colOff>345282</xdr:colOff>
      <xdr:row>38</xdr:row>
      <xdr:rowOff>35718</xdr:rowOff>
    </xdr:to>
    <xdr:graphicFrame macro="">
      <xdr:nvGraphicFramePr>
        <xdr:cNvPr id="2" name="Chart 2">
          <a:extLst>
            <a:ext uri="{FF2B5EF4-FFF2-40B4-BE49-F238E27FC236}">
              <a16:creationId xmlns:a16="http://schemas.microsoft.com/office/drawing/2014/main" id="{ED5F0081-E308-4D0E-A6A7-17539B4FAE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286170</xdr:colOff>
      <xdr:row>0</xdr:row>
      <xdr:rowOff>49320</xdr:rowOff>
    </xdr:from>
    <xdr:to>
      <xdr:col>21</xdr:col>
      <xdr:colOff>761999</xdr:colOff>
      <xdr:row>14</xdr:row>
      <xdr:rowOff>42334</xdr:rowOff>
    </xdr:to>
    <xdr:graphicFrame macro="">
      <xdr:nvGraphicFramePr>
        <xdr:cNvPr id="4" name="Chart 3">
          <a:extLst>
            <a:ext uri="{FF2B5EF4-FFF2-40B4-BE49-F238E27FC236}">
              <a16:creationId xmlns:a16="http://schemas.microsoft.com/office/drawing/2014/main" id="{71F67E62-89B6-4607-BC16-B5189451C1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xdr:col>
      <xdr:colOff>0</xdr:colOff>
      <xdr:row>1</xdr:row>
      <xdr:rowOff>0</xdr:rowOff>
    </xdr:from>
    <xdr:to>
      <xdr:col>38</xdr:col>
      <xdr:colOff>296333</xdr:colOff>
      <xdr:row>32</xdr:row>
      <xdr:rowOff>140759</xdr:rowOff>
    </xdr:to>
    <xdr:graphicFrame macro="">
      <xdr:nvGraphicFramePr>
        <xdr:cNvPr id="5" name="Chart 3">
          <a:extLst>
            <a:ext uri="{FF2B5EF4-FFF2-40B4-BE49-F238E27FC236}">
              <a16:creationId xmlns:a16="http://schemas.microsoft.com/office/drawing/2014/main" id="{9E427310-390A-4672-B010-40D2F74A6ADF}"/>
            </a:ext>
            <a:ext uri="{147F2762-F138-4A5C-976F-8EAC2B608ADB}">
              <a16:predDERef xmlns:a16="http://schemas.microsoft.com/office/drawing/2014/main" pred="{23C70412-5808-43F9-9C7F-1ECEBAABB6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15</xdr:col>
      <xdr:colOff>550333</xdr:colOff>
      <xdr:row>24</xdr:row>
      <xdr:rowOff>74082</xdr:rowOff>
    </xdr:from>
    <xdr:to>
      <xdr:col>25</xdr:col>
      <xdr:colOff>266700</xdr:colOff>
      <xdr:row>34</xdr:row>
      <xdr:rowOff>179916</xdr:rowOff>
    </xdr:to>
    <xdr:graphicFrame macro="">
      <xdr:nvGraphicFramePr>
        <xdr:cNvPr id="22" name="Chart 1">
          <a:extLst>
            <a:ext uri="{FF2B5EF4-FFF2-40B4-BE49-F238E27FC236}">
              <a16:creationId xmlns:a16="http://schemas.microsoft.com/office/drawing/2014/main" id="{3EA832B6-5924-476B-A562-C4FB1999F3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29</xdr:col>
      <xdr:colOff>585435</xdr:colOff>
      <xdr:row>55</xdr:row>
      <xdr:rowOff>11335</xdr:rowOff>
    </xdr:from>
    <xdr:to>
      <xdr:col>38</xdr:col>
      <xdr:colOff>461610</xdr:colOff>
      <xdr:row>72</xdr:row>
      <xdr:rowOff>175729</xdr:rowOff>
    </xdr:to>
    <xdr:graphicFrame macro="">
      <xdr:nvGraphicFramePr>
        <xdr:cNvPr id="60" name="Chart 3">
          <a:extLst>
            <a:ext uri="{FF2B5EF4-FFF2-40B4-BE49-F238E27FC236}">
              <a16:creationId xmlns:a16="http://schemas.microsoft.com/office/drawing/2014/main" id="{7A48276A-CC8D-46EE-8AA7-D0263A0F0A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260350</xdr:colOff>
      <xdr:row>4</xdr:row>
      <xdr:rowOff>160338</xdr:rowOff>
    </xdr:from>
    <xdr:to>
      <xdr:col>5</xdr:col>
      <xdr:colOff>400050</xdr:colOff>
      <xdr:row>19</xdr:row>
      <xdr:rowOff>136525</xdr:rowOff>
    </xdr:to>
    <xdr:graphicFrame macro="">
      <xdr:nvGraphicFramePr>
        <xdr:cNvPr id="5" name="Chart 4">
          <a:extLst>
            <a:ext uri="{FF2B5EF4-FFF2-40B4-BE49-F238E27FC236}">
              <a16:creationId xmlns:a16="http://schemas.microsoft.com/office/drawing/2014/main" id="{F8437B8F-DC91-44A6-840F-2C49C71506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0</xdr:colOff>
      <xdr:row>5</xdr:row>
      <xdr:rowOff>0</xdr:rowOff>
    </xdr:from>
    <xdr:to>
      <xdr:col>11</xdr:col>
      <xdr:colOff>352072</xdr:colOff>
      <xdr:row>19</xdr:row>
      <xdr:rowOff>19403</xdr:rowOff>
    </xdr:to>
    <xdr:graphicFrame macro="">
      <xdr:nvGraphicFramePr>
        <xdr:cNvPr id="12" name="Chart 11">
          <a:extLst>
            <a:ext uri="{FF2B5EF4-FFF2-40B4-BE49-F238E27FC236}">
              <a16:creationId xmlns:a16="http://schemas.microsoft.com/office/drawing/2014/main" id="{4F5904B1-7E5E-4286-AA17-6E311F2DE0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0</xdr:colOff>
      <xdr:row>5</xdr:row>
      <xdr:rowOff>0</xdr:rowOff>
    </xdr:from>
    <xdr:to>
      <xdr:col>15</xdr:col>
      <xdr:colOff>691444</xdr:colOff>
      <xdr:row>19</xdr:row>
      <xdr:rowOff>159103</xdr:rowOff>
    </xdr:to>
    <xdr:graphicFrame macro="">
      <xdr:nvGraphicFramePr>
        <xdr:cNvPr id="14" name="Chart 13">
          <a:extLst>
            <a:ext uri="{FF2B5EF4-FFF2-40B4-BE49-F238E27FC236}">
              <a16:creationId xmlns:a16="http://schemas.microsoft.com/office/drawing/2014/main" id="{97E8AB8B-02D5-4173-BEE8-C9ABEEB7EB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0</xdr:colOff>
      <xdr:row>55</xdr:row>
      <xdr:rowOff>0</xdr:rowOff>
    </xdr:from>
    <xdr:to>
      <xdr:col>27</xdr:col>
      <xdr:colOff>511528</xdr:colOff>
      <xdr:row>72</xdr:row>
      <xdr:rowOff>124883</xdr:rowOff>
    </xdr:to>
    <xdr:graphicFrame macro="">
      <xdr:nvGraphicFramePr>
        <xdr:cNvPr id="15" name="Chart 14">
          <a:extLst>
            <a:ext uri="{FF2B5EF4-FFF2-40B4-BE49-F238E27FC236}">
              <a16:creationId xmlns:a16="http://schemas.microsoft.com/office/drawing/2014/main" id="{32A1D939-1C3C-438C-B5AD-3F7C127940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0.31358</cdr:x>
      <cdr:y>0.39136</cdr:y>
    </cdr:from>
    <cdr:to>
      <cdr:x>0.46455</cdr:x>
      <cdr:y>0.58945</cdr:y>
    </cdr:to>
    <cdr:sp macro="" textlink="">
      <cdr:nvSpPr>
        <cdr:cNvPr id="2" name="TextBox 1">
          <a:extLst xmlns:a="http://schemas.openxmlformats.org/drawingml/2006/main">
            <a:ext uri="{FF2B5EF4-FFF2-40B4-BE49-F238E27FC236}">
              <a16:creationId xmlns:a16="http://schemas.microsoft.com/office/drawing/2014/main" id="{7503C758-C157-A3FD-58D0-A9E75570C997}"/>
            </a:ext>
          </a:extLst>
        </cdr:cNvPr>
        <cdr:cNvSpPr txBox="1"/>
      </cdr:nvSpPr>
      <cdr:spPr>
        <a:xfrm xmlns:a="http://schemas.openxmlformats.org/drawingml/2006/main">
          <a:off x="1669257" y="1254522"/>
          <a:ext cx="803672" cy="635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050" b="1"/>
            <a:t>Seized</a:t>
          </a:r>
          <a:r>
            <a:rPr lang="en-GB" sz="1050" b="1" baseline="0"/>
            <a:t> Money Paid Out </a:t>
          </a:r>
          <a:endParaRPr lang="en-GB" sz="1050" b="1"/>
        </a:p>
      </cdr:txBody>
    </cdr:sp>
  </cdr:relSizeAnchor>
  <cdr:relSizeAnchor xmlns:cdr="http://schemas.openxmlformats.org/drawingml/2006/chartDrawing">
    <cdr:from>
      <cdr:x>0.55588</cdr:x>
      <cdr:y>0.37279</cdr:y>
    </cdr:from>
    <cdr:to>
      <cdr:x>0.66585</cdr:x>
      <cdr:y>0.58945</cdr:y>
    </cdr:to>
    <cdr:sp macro="" textlink="">
      <cdr:nvSpPr>
        <cdr:cNvPr id="3" name="TextBox 2">
          <a:extLst xmlns:a="http://schemas.openxmlformats.org/drawingml/2006/main">
            <a:ext uri="{FF2B5EF4-FFF2-40B4-BE49-F238E27FC236}">
              <a16:creationId xmlns:a16="http://schemas.microsoft.com/office/drawing/2014/main" id="{82F5B559-4BC3-0BD1-7558-C3443E10AB3E}"/>
            </a:ext>
          </a:extLst>
        </cdr:cNvPr>
        <cdr:cNvSpPr txBox="1"/>
      </cdr:nvSpPr>
      <cdr:spPr>
        <a:xfrm xmlns:a="http://schemas.openxmlformats.org/drawingml/2006/main">
          <a:off x="2959101" y="1194990"/>
          <a:ext cx="585391" cy="69453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050"/>
            <a:t>Seized</a:t>
          </a:r>
          <a:r>
            <a:rPr lang="en-GB" sz="1050" baseline="0"/>
            <a:t> Money Paid In</a:t>
          </a:r>
          <a:endParaRPr lang="en-GB" sz="1050"/>
        </a:p>
      </cdr:txBody>
    </cdr:sp>
  </cdr:relSizeAnchor>
</c:userShapes>
</file>

<file path=xl/externalLinks/_rels/externalLink1.xml.rels><?xml version="1.0" encoding="UTF-8" standalone="yes"?>
<Relationships xmlns="http://schemas.openxmlformats.org/package/2006/relationships"><Relationship Id="rId2" Type="http://schemas.openxmlformats.org/officeDocument/2006/relationships/externalLinkPath" Target="../../Accounts%20By%20Year/Accnts2020/Month%209/COT/Qtr3%20AR%20information.xlsx" TargetMode="External"/><Relationship Id="rId1" Type="http://schemas.openxmlformats.org/officeDocument/2006/relationships/externalLinkPath" Target="/Business%20Support/Finance/MANACC/Accounts%20By%20Year/Accnts2020/Month%209/COT/Qtr3%20AR%20information.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https://gwentpolice.sharepoint.com/sites/FinanceAdmin/Man%20Acc/Q3%20Monthly%20Income%20&amp;%20Expenditure%20Report%20by%20Subjective%20Mth9%20December-2024.xlsx" TargetMode="External"/><Relationship Id="rId1" Type="http://schemas.openxmlformats.org/officeDocument/2006/relationships/externalLinkPath" Target="https://gwentpolice-my.sharepoint.com/sites/FinanceAdmin/SMTReportMTFP/FY2526%20%20COT%20Reports/Q3%20Monthly%20Income%20&amp;%20Expenditure%20Report%20by%20Subjective%20Mth9%20December-2024.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https://gwentpolice.sharepoint.com/sites/FinanceAdmin/Payments%20Development%20%20Reporting1/Debtors%20KPI's%2025%2026/Copy%20of%20Debtors%20report%20for%20KPI's%20MARCH%2026.xlsx" TargetMode="External"/><Relationship Id="rId1" Type="http://schemas.openxmlformats.org/officeDocument/2006/relationships/externalLinkPath" Target="https://gwentpolice-my.sharepoint.com/sites/FinanceAdmin/Payments%20Development%20%20Reporting1/Debtors%20KPI's%2025%2026/Copy%20of%20Debtors%20report%20for%20KPI's%20MARCH%2026.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https://gwentpolice.sharepoint.com/sites/FinanceAdmin/Payments%20Development%20%20Reporting1/Seized%20Money%20KPI's%2025%2026/Completed%20KPI%20Seized%20Money%20Report%20for%20End%20of%20March%2026%20YEAR%20END%202526.xlsx" TargetMode="External"/><Relationship Id="rId1" Type="http://schemas.openxmlformats.org/officeDocument/2006/relationships/externalLinkPath" Target="https://gwentpolice-my.sharepoint.com/sites/FinanceAdmin/Payments%20Development%20%20Reporting1/Seized%20Money%20KPI's%2025%2026/Completed%20KPI%20Seized%20Money%20Report%20for%20End%20of%20March%2026%20YEAR%20END%202526.xlsx"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COT%20Schedule%202526"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wentpolice-my.sharepoint.com/sites/FinanceAdmin/SMTReportMTFP/FY2526%20%20COT%20Reports/Business%20Support/Finance/MANACC/Accounts%20By%20Year/Accnts2020/Month%209/COT/Qtr3%20AR%20informatio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wentpolice-my.sharepoint.com/sites/FinanceAdmin/Payments%20Development%20%20Reporting1/Draft%20TB%20source%20260421%20Q4-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wentpolice-my.sharepoint.com/sites/FinanceAdmin/SMTReportMTFP/FY2526%20%20COT%20Reports/sites/GwentGovernance/Finance%20Reporting/Draft%20TB%20source%20260421%20Q4-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gwentpolice-my.sharepoint.com/sites/FinanceAdmin/Payments%20Development%20%20Reporting1/Management%20Report%202021-22%20template%202505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gwentpolice-my.sharepoint.com/sites/FinanceAdmin/SMTReportMTFP/FY2526%20%20COT%20Reports/sites/GwentGovernance/Finance%20Reporting/Management%20Report%202021-22%20template%202505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gwentpolice-my.sharepoint.com/sites/FinanceAdmin/Payments%20Development%20%20Reporting1/Creditors%20Draft%20report%20for%20KPI%202021-22%20140621%20App3c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gwentpolice-my.sharepoint.com/sites/FinanceAdmin/SMTReportMTFP/FY2526%20%20COT%20Reports/sites/GwentGovernance/Finance%20Reporting/Creditors%20Draft%20report%20for%20KPI%202021-22%20140621%20App3c1.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She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T Schedule"/>
      <sheetName val="Aged Debt Report"/>
      <sheetName val="Period Analysis"/>
      <sheetName val="Qtr3 Payment Analysis"/>
      <sheetName val="Write Offs"/>
    </sheetNames>
    <sheetDataSet>
      <sheetData sheetId="0"/>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come &amp; Expenditure Exc MI&amp;T"/>
      <sheetName val="JG - 15100"/>
      <sheetName val="11318 Mileage"/>
      <sheetName val="11321&amp;24 Travel costs"/>
      <sheetName val="Accommodation costs"/>
      <sheetName val="JG - Accommodation analysis"/>
      <sheetName val="11292 Vehicle Fuel"/>
      <sheetName val="11741 Subsistence"/>
      <sheetName val="11571 Sp Op Equip"/>
      <sheetName val="11574 Maint SP Op Equip"/>
      <sheetName val="11363 Office Equip"/>
      <sheetName val="11425 Clothing and Uniforms"/>
      <sheetName val="Sheet1"/>
      <sheetName val="11360 Stationery"/>
      <sheetName val="11495&amp;96 Consultancy"/>
      <sheetName val="10450 Prof Subscriptions"/>
      <sheetName val="11709 Subscriptions"/>
      <sheetName val="11409 Catering"/>
      <sheetName val="11653-11662 IT Hardware"/>
      <sheetName val="11665 - Software"/>
      <sheetName val="11774 Partnership costs"/>
      <sheetName val="11764 - Collab Police"/>
      <sheetName val="15133 Partnership Income"/>
      <sheetName val="_options"/>
      <sheetName val="_control"/>
      <sheetName val="Income &amp; Expenditure"/>
      <sheetName val="Income &amp; Expenditure Item9"/>
      <sheetName val="Income &amp; Expenditure Item10"/>
      <sheetName val="TB MonRep"/>
      <sheetName val="I&amp;E detail Exc MI"/>
      <sheetName val="FBP summary"/>
      <sheetName val="JG - Mileage analysis"/>
    </sheetNames>
    <sheetDataSet>
      <sheetData sheetId="0">
        <row r="21">
          <cell r="I21" t="str">
            <v>Police Officer Pay &amp; Allowances</v>
          </cell>
        </row>
        <row r="457">
          <cell r="T457">
            <v>-21435712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eting Notes"/>
      <sheetName val="Write Offs"/>
      <sheetName val="COT Schedule"/>
      <sheetName val="P6 21-22 Aged Debtors"/>
      <sheetName val="P6 21-22 Debtors Detail"/>
      <sheetName val="Debtor Pivot CurPer 2025-26"/>
      <sheetName val="Payments BW 25-26"/>
      <sheetName val="Active Chaser P12 2526 "/>
      <sheetName val="Active Chaser P11 2526 "/>
      <sheetName val="Active Chaser P10 2526 "/>
      <sheetName val="Active Chaser P9 2526"/>
      <sheetName val="Active Chaser P7 2526"/>
      <sheetName val="Active Chaser P6 2526 "/>
      <sheetName val="Active Chaser P5 2526 "/>
      <sheetName val="Active Chaser P4 2526"/>
      <sheetName val="Active Chaser P3 2526"/>
      <sheetName val="Active Chaser P2 2526"/>
      <sheetName val="Active Chaser P1 2526"/>
      <sheetName val="Active Chaser P12 2425"/>
      <sheetName val="Active Chaser P9"/>
      <sheetName val="Active Chaser P8"/>
      <sheetName val="Active Chaser P7"/>
      <sheetName val="Active Chasers P6"/>
      <sheetName val="P1 25-26 Debtors Detail"/>
      <sheetName val="P2 25-26 Debtors Detail"/>
      <sheetName val="P3 25-26 Debtors Detail"/>
      <sheetName val="P4 25-26 Debtors Detail"/>
      <sheetName val="P5 25-26 Debtors Detail"/>
      <sheetName val="P6 25-26 Debtors Detail"/>
      <sheetName val="P7 25-26 Debtors Detail"/>
      <sheetName val="P8 25-26 Debtors Detail"/>
      <sheetName val="P9 25-26 Debtors Detail"/>
      <sheetName val="P10 25-26 Debtors Detail"/>
      <sheetName val="P11 25-26 Debtors Detail"/>
      <sheetName val="P12 25-26 Debtors Detail"/>
      <sheetName val="P12 24-25 Debtors Detail"/>
      <sheetName val="P11 24-25 Debtors Detail"/>
      <sheetName val="P10 24-25 Debtors Detail"/>
      <sheetName val="P9 24-25 Debtors Detail"/>
      <sheetName val="P8 24-25 Debtors Detail"/>
      <sheetName val="P7 24-25 Debtors Detail"/>
      <sheetName val="P6 24-25 Debtors Detail"/>
      <sheetName val="P5 24-25 Debtors Detail"/>
      <sheetName val="P4 24-25 Debtors Detail"/>
      <sheetName val="P3 24-25 Debtors Detail"/>
      <sheetName val="P2 24-25 Debtors Detail"/>
      <sheetName val="P1 24-25 Debtors Detail"/>
      <sheetName val="P12 22-23 Debtors Detail"/>
      <sheetName val="P11 22-23 Debtors Detail"/>
      <sheetName val="P10 22-23 Debtors Detail"/>
      <sheetName val="P9 22-23 Debtors Detail"/>
      <sheetName val="P1 25-26 Aged Debtors"/>
      <sheetName val="P2 25-26 Aged Debtors"/>
      <sheetName val="P3 25-26 Aged Debtors"/>
      <sheetName val="P4 25-26 Aged Debtors"/>
      <sheetName val="P5 25-26 Aged Debtors"/>
      <sheetName val="P6 25-26 Aged Debtors"/>
      <sheetName val="P7 25-26 Aged Debtors"/>
      <sheetName val="P8 25-26 Aged Debtors"/>
      <sheetName val="P9 25-26 Aged Debtors"/>
      <sheetName val="P10 25-26 Aged Debtors"/>
      <sheetName val="P11 25-26 Aged Debtors"/>
      <sheetName val="P12 25-26 Aged Debtors"/>
      <sheetName val="P12 24-25 Aged Debtors"/>
      <sheetName val="P11 24-25 Aged Debtors"/>
      <sheetName val="P10 24-25 Aged Debtors"/>
      <sheetName val="P9 24-25 Aged Debtors"/>
      <sheetName val="P8 24-25 Aged Debtors"/>
      <sheetName val="P7 24-25 Aged Debtors"/>
      <sheetName val="P6 24-25 Aged Debtors"/>
      <sheetName val="P5 24-25 Aged Debtors"/>
      <sheetName val="P4 24-25 Aged Debtors"/>
      <sheetName val="P3 24-25 Aged Debtors"/>
      <sheetName val="P2 24-25 Aged Debtors "/>
      <sheetName val="P1 24-25 Aged Debtors "/>
      <sheetName val="P12 22-23 Aged Debtors  (2)"/>
      <sheetName val="P11 22-23 Aged Debtors "/>
      <sheetName val="P10 22-23 Aged Debtors"/>
      <sheetName val="P9 22-23 Aged Debtors"/>
      <sheetName val="Aged Debtors Summ Report BW"/>
      <sheetName val="Debtor Pivot P1-12 2020-21"/>
      <sheetName val="Payments BW 2020-21"/>
      <sheetName val="Qtr3 Payment Analysis"/>
      <sheetName val="Qtr2 Payment Analysis"/>
      <sheetName val="Qtr1 Payment Analysis"/>
      <sheetName val="Q4 Aged Debtors Detail BW"/>
      <sheetName val="Q3 Aged Debtors Detail BW"/>
      <sheetName val="Q2 Aged Debtors Detail BW"/>
      <sheetName val="Q1 Aged Debtors Detail BW"/>
    </sheetNames>
    <sheetDataSet>
      <sheetData sheetId="0"/>
      <sheetData sheetId="1"/>
      <sheetData sheetId="2">
        <row r="17">
          <cell r="D17" t="str">
            <v>O/S Amount</v>
          </cell>
          <cell r="E17" t="str">
            <v>No of Invoices</v>
          </cell>
          <cell r="F17" t="str">
            <v>% of O/S £ total Invoices</v>
          </cell>
          <cell r="G17" t="str">
            <v>% of O/S # total Invoices</v>
          </cell>
          <cell r="H17" t="str">
            <v>Not Due</v>
          </cell>
          <cell r="I17" t="str">
            <v>0-1 Month</v>
          </cell>
          <cell r="J17" t="str">
            <v>1-3 Months</v>
          </cell>
          <cell r="K17" t="str">
            <v>3-6  Months</v>
          </cell>
          <cell r="L17" t="str">
            <v>6-12 Months</v>
          </cell>
          <cell r="M17" t="str">
            <v>&gt; 12 Months</v>
          </cell>
        </row>
        <row r="18">
          <cell r="A18" t="str">
            <v>PCC for Dyfed Powys</v>
          </cell>
          <cell r="D18">
            <v>528393.87</v>
          </cell>
          <cell r="E18">
            <v>2</v>
          </cell>
          <cell r="F18">
            <v>0.38595494677525299</v>
          </cell>
          <cell r="G18">
            <v>2.0833333333333332E-2</v>
          </cell>
          <cell r="H18">
            <v>532962.98</v>
          </cell>
          <cell r="I18">
            <v>0</v>
          </cell>
          <cell r="J18">
            <v>0</v>
          </cell>
          <cell r="K18">
            <v>0</v>
          </cell>
          <cell r="L18">
            <v>0</v>
          </cell>
          <cell r="M18">
            <v>-4569.1099999999997</v>
          </cell>
        </row>
        <row r="19">
          <cell r="A19" t="str">
            <v>National Probation Service, SSCL</v>
          </cell>
          <cell r="D19">
            <v>258095.03</v>
          </cell>
          <cell r="E19">
            <v>1</v>
          </cell>
          <cell r="F19">
            <v>0.18852045646670224</v>
          </cell>
          <cell r="G19">
            <v>1.0416666666666666E-2</v>
          </cell>
          <cell r="H19">
            <v>0</v>
          </cell>
          <cell r="I19">
            <v>258095.03</v>
          </cell>
          <cell r="J19">
            <v>0</v>
          </cell>
          <cell r="K19">
            <v>0</v>
          </cell>
          <cell r="L19">
            <v>0</v>
          </cell>
          <cell r="M19">
            <v>0</v>
          </cell>
        </row>
        <row r="20">
          <cell r="A20" t="str">
            <v>PCC for South Wales</v>
          </cell>
          <cell r="D20">
            <v>181363.13999999998</v>
          </cell>
          <cell r="E20">
            <v>3</v>
          </cell>
          <cell r="F20">
            <v>0.13247315122276637</v>
          </cell>
          <cell r="G20">
            <v>3.125E-2</v>
          </cell>
          <cell r="H20">
            <v>181300.74</v>
          </cell>
          <cell r="I20">
            <v>0</v>
          </cell>
          <cell r="J20">
            <v>62.4</v>
          </cell>
          <cell r="K20">
            <v>0</v>
          </cell>
          <cell r="L20">
            <v>0</v>
          </cell>
          <cell r="M20">
            <v>0</v>
          </cell>
        </row>
        <row r="21">
          <cell r="A21" t="str">
            <v>Aneurin Bevan University Health Board</v>
          </cell>
          <cell r="D21">
            <v>87500</v>
          </cell>
          <cell r="E21">
            <v>1</v>
          </cell>
          <cell r="F21">
            <v>6.3912660157913331E-2</v>
          </cell>
          <cell r="G21">
            <v>1.0416666666666666E-2</v>
          </cell>
          <cell r="H21">
            <v>87500</v>
          </cell>
          <cell r="I21">
            <v>0</v>
          </cell>
          <cell r="J21">
            <v>0</v>
          </cell>
          <cell r="K21">
            <v>0</v>
          </cell>
          <cell r="L21">
            <v>0</v>
          </cell>
          <cell r="M21">
            <v>0</v>
          </cell>
        </row>
        <row r="22">
          <cell r="A22" t="str">
            <v>Home Office</v>
          </cell>
          <cell r="D22">
            <v>76513.14</v>
          </cell>
          <cell r="E22">
            <v>3</v>
          </cell>
          <cell r="F22">
            <v>5.5887523593541086E-2</v>
          </cell>
          <cell r="G22">
            <v>3.125E-2</v>
          </cell>
          <cell r="H22">
            <v>70440.479999999996</v>
          </cell>
          <cell r="I22">
            <v>0</v>
          </cell>
          <cell r="J22">
            <v>0</v>
          </cell>
          <cell r="K22">
            <v>0</v>
          </cell>
          <cell r="L22">
            <v>0</v>
          </cell>
          <cell r="M22">
            <v>6072.66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eting Notes"/>
      <sheetName val="COT Schedule 2526"/>
      <sheetName val="Aged Summary"/>
      <sheetName val="Historic Cash Data"/>
      <sheetName val="Items we have recovered (total)"/>
      <sheetName val="Seized Money updates MAY 25 onw"/>
      <sheetName val="Hist Big Hitters pre May 25 "/>
      <sheetName val="Evidence for Big Hitters "/>
      <sheetName val="Seized Money 2526"/>
      <sheetName val="Seized Pivots 2526"/>
      <sheetName val="COT Schedule 2324"/>
      <sheetName val="Seized Pivots 2324"/>
      <sheetName val="Seized Money Data Original"/>
    </sheetNames>
    <sheetDataSet>
      <sheetData sheetId="0"/>
      <sheetData sheetId="1">
        <row r="55">
          <cell r="A55" t="str">
            <v xml:space="preserve">Seized Money Received In </v>
          </cell>
          <cell r="B55"/>
        </row>
      </sheetData>
      <sheetData sheetId="2"/>
      <sheetData sheetId="3"/>
      <sheetData sheetId="4"/>
      <sheetData sheetId="5"/>
      <sheetData sheetId="6"/>
      <sheetData sheetId="7"/>
      <sheetData sheetId="8"/>
      <sheetData sheetId="9">
        <row r="327">
          <cell r="G327">
            <v>51510.630000000005</v>
          </cell>
          <cell r="H327">
            <v>40796.480000000003</v>
          </cell>
        </row>
        <row r="328">
          <cell r="G328">
            <v>96052.459999999992</v>
          </cell>
          <cell r="H328">
            <v>89952.01999999999</v>
          </cell>
        </row>
        <row r="329">
          <cell r="G329">
            <v>4541974.0200000014</v>
          </cell>
          <cell r="H329">
            <v>1418909.5499999998</v>
          </cell>
        </row>
        <row r="343">
          <cell r="G343">
            <v>4541974.0200000014</v>
          </cell>
          <cell r="H343">
            <v>1418909.5499999998</v>
          </cell>
        </row>
      </sheetData>
      <sheetData sheetId="10"/>
      <sheetData sheetId="11"/>
      <sheetData sheetId="1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T Schedule 2526"/>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T Schedule"/>
      <sheetName val="Aged Debt Report"/>
      <sheetName val="Period Analysis"/>
      <sheetName val="Qtr3 Payment Analysis"/>
      <sheetName val="Write Offs"/>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v act report"/>
      <sheetName val="Acc &amp; CC Extract"/>
      <sheetName val="Standard Report Format"/>
      <sheetName val="account"/>
      <sheetName val="cost centre"/>
      <sheetName val="draft pivot (costcentre)"/>
      <sheetName val="draft pivot (PYR)"/>
      <sheetName val="draft report 13 mos Mar20 PYR"/>
      <sheetName val="draft report 14 mos Mar21"/>
      <sheetName val="Summary Charts"/>
      <sheetName val="Summary chart v2"/>
      <sheetName val="draft pivot"/>
      <sheetName val="draft pivot (BP)"/>
      <sheetName val="draft pivot (BH)"/>
      <sheetName val="summary report"/>
      <sheetName val="summary report (CC)"/>
      <sheetName val="summary report (BP)"/>
      <sheetName val="summary report (BH)"/>
      <sheetName val="draft report 13 mos Mar21"/>
      <sheetName val="TB"/>
      <sheetName val="draft report 9 mos Dec20"/>
      <sheetName val="account summation-MC"/>
      <sheetName val="cost centre summation-beat budg"/>
      <sheetName val="DeptDIV"/>
      <sheetName val="Budget Book"/>
      <sheetName val="no cost centre DOA limit"/>
      <sheetName val="nk account numb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v act report"/>
      <sheetName val="Acc &amp; CC Extract"/>
      <sheetName val="Standard Report Format"/>
      <sheetName val="account"/>
      <sheetName val="cost centre"/>
      <sheetName val="draft pivot (costcentre)"/>
      <sheetName val="draft pivot (PYR)"/>
      <sheetName val="draft report 13 mos Mar20 PYR"/>
      <sheetName val="draft report 14 mos Mar21"/>
      <sheetName val="Summary Charts"/>
      <sheetName val="Summary chart v2"/>
      <sheetName val="draft pivot"/>
      <sheetName val="draft pivot (BP)"/>
      <sheetName val="draft pivot (BH)"/>
      <sheetName val="summary report"/>
      <sheetName val="summary report (CC)"/>
      <sheetName val="summary report (BP)"/>
      <sheetName val="summary report (BH)"/>
      <sheetName val="draft report 13 mos Mar21"/>
      <sheetName val="TB"/>
      <sheetName val="draft report 9 mos Dec20"/>
      <sheetName val="account summation-MC"/>
      <sheetName val="cost centre summation-beat budg"/>
      <sheetName val="DeptDIV"/>
      <sheetName val="Budget Book"/>
      <sheetName val="no cost centre DOA limit"/>
      <sheetName val="nk account numb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to Meeting"/>
      <sheetName val="Pivot for Variance"/>
      <sheetName val="Contents &amp; Prep"/>
      <sheetName val="account + period search"/>
      <sheetName val="pivot for Charts"/>
      <sheetName val="Summary Charts"/>
      <sheetName val="summary report"/>
      <sheetName val="Summary Report 1st"/>
      <sheetName val="summary report 1st CC"/>
      <sheetName val="summary report 1st DCC"/>
      <sheetName val="summary report 1st ACC"/>
      <sheetName val="summary report 1st ACOR"/>
      <sheetName val="summary report 1st PCC"/>
      <sheetName val="Div Report"/>
      <sheetName val="Div Report Central Budget-Chief"/>
      <sheetName val="Div Rep Central Local Area Polc"/>
      <sheetName val="Div Rep Chief Off Team"/>
      <sheetName val="Div Rep COT-Collab"/>
      <sheetName val="Div Rep Citz in Policing"/>
      <sheetName val="Div Rep Collaboration"/>
      <sheetName val="Div Rep Corp Services"/>
      <sheetName val="Div Rep Criminal Justice"/>
      <sheetName val="Div Rep LPA East"/>
      <sheetName val="Div Rep Estates"/>
      <sheetName val="Div Rep Ops Support"/>
      <sheetName val="Div Rep People Services"/>
      <sheetName val="Div Rep Protective Services"/>
      <sheetName val="Div Rep Stat, Perf &amp; Change"/>
      <sheetName val="Div Rep LPA West"/>
      <sheetName val="Div Rep PCC"/>
      <sheetName val="Div Rep Resource Directorate"/>
      <sheetName val="Business Partner"/>
      <sheetName val="Business Partner Har Ping Boey"/>
      <sheetName val="Business Partner Jackie Glossop"/>
      <sheetName val="Business Partner Rebecca Jones"/>
      <sheetName val="Business Partner Rose Davies"/>
      <sheetName val="Business Partner Simon Hodge"/>
      <sheetName val="Business Partner Tina Reid"/>
      <sheetName val="Business Partner Matthew Coe"/>
      <sheetName val="Business Partr Heidi McKendrick"/>
      <sheetName val="Business Partr Yasir Muhammad"/>
      <sheetName val="Budget Holder"/>
      <sheetName val="Budget Holder Amanda Blakeman"/>
      <sheetName val="Budget Holder Chief Constable"/>
      <sheetName val="Budget Holder Amanda Thomas"/>
      <sheetName val="Budget Holder Mark Hobrough"/>
      <sheetName val="Budget Holder Tom Harding"/>
      <sheetName val="Budget Holder David Broadway"/>
      <sheetName val="Budget Holder Nicola Brain"/>
      <sheetName val="Budget Holder Andrew Williams"/>
      <sheetName val="Budget Holder Karen Thomas"/>
      <sheetName val="Budget Holder Kieran McHugh"/>
      <sheetName val="Budget Holder Nigel Stephens"/>
      <sheetName val="Budget Holder Glyn Fernquest"/>
      <sheetName val="Budget Holder J Glossop- Collab"/>
      <sheetName val="pivot checktotal"/>
      <sheetName val="DATA source Curmos 2021-22"/>
      <sheetName val="DATA source Primos 2021-22"/>
      <sheetName val="Budget Loaded"/>
      <sheetName val="budget book"/>
      <sheetName val="Reforecast"/>
      <sheetName val="GRNI accrual"/>
      <sheetName val="PO Hard Accrual"/>
      <sheetName val="TB"/>
      <sheetName val="account"/>
      <sheetName val="cost centre"/>
      <sheetName val="BH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to Meeting"/>
      <sheetName val="Pivot for Variance"/>
      <sheetName val="Contents &amp; Prep"/>
      <sheetName val="account + period search"/>
      <sheetName val="pivot for Charts"/>
      <sheetName val="Summary Charts"/>
      <sheetName val="summary report"/>
      <sheetName val="Summary Report 1st"/>
      <sheetName val="summary report 1st CC"/>
      <sheetName val="summary report 1st DCC"/>
      <sheetName val="summary report 1st ACC"/>
      <sheetName val="summary report 1st ACOR"/>
      <sheetName val="summary report 1st PCC"/>
      <sheetName val="Div Report"/>
      <sheetName val="Div Report Central Budget-Chief"/>
      <sheetName val="Div Rep Central Local Area Polc"/>
      <sheetName val="Div Rep Chief Off Team"/>
      <sheetName val="Div Rep COT-Collab"/>
      <sheetName val="Div Rep Citz in Policing"/>
      <sheetName val="Div Rep Collaboration"/>
      <sheetName val="Div Rep Corp Services"/>
      <sheetName val="Div Rep Criminal Justice"/>
      <sheetName val="Div Rep LPA East"/>
      <sheetName val="Div Rep Estates"/>
      <sheetName val="Div Rep Ops Support"/>
      <sheetName val="Div Rep People Services"/>
      <sheetName val="Div Rep Protective Services"/>
      <sheetName val="Div Rep Stat, Perf &amp; Change"/>
      <sheetName val="Div Rep LPA West"/>
      <sheetName val="Div Rep PCC"/>
      <sheetName val="Div Rep Resource Directorate"/>
      <sheetName val="Business Partner"/>
      <sheetName val="Business Partner Har Ping Boey"/>
      <sheetName val="Business Partner Jackie Glossop"/>
      <sheetName val="Business Partner Rebecca Jones"/>
      <sheetName val="Business Partner Rose Davies"/>
      <sheetName val="Business Partner Simon Hodge"/>
      <sheetName val="Business Partner Tina Reid"/>
      <sheetName val="Business Partner Matthew Coe"/>
      <sheetName val="Business Partr Heidi McKendrick"/>
      <sheetName val="Business Partr Yasir Muhammad"/>
      <sheetName val="Budget Holder"/>
      <sheetName val="Budget Holder Amanda Blakeman"/>
      <sheetName val="Budget Holder Chief Constable"/>
      <sheetName val="Budget Holder Amanda Thomas"/>
      <sheetName val="Budget Holder Mark Hobrough"/>
      <sheetName val="Budget Holder Tom Harding"/>
      <sheetName val="Budget Holder David Broadway"/>
      <sheetName val="Budget Holder Nicola Brain"/>
      <sheetName val="Budget Holder Andrew Williams"/>
      <sheetName val="Budget Holder Karen Thomas"/>
      <sheetName val="Budget Holder Kieran McHugh"/>
      <sheetName val="Budget Holder Nigel Stephens"/>
      <sheetName val="Budget Holder Glyn Fernquest"/>
      <sheetName val="Budget Holder J Glossop- Collab"/>
      <sheetName val="pivot checktotal"/>
      <sheetName val="DATA source Curmos 2021-22"/>
      <sheetName val="DATA source Primos 2021-22"/>
      <sheetName val="Budget Loaded"/>
      <sheetName val="budget book"/>
      <sheetName val="Reforecast"/>
      <sheetName val="GRNI accrual"/>
      <sheetName val="PO Hard Accrual"/>
      <sheetName val="TB"/>
      <sheetName val="account"/>
      <sheetName val="cost centre"/>
      <sheetName val="BH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to Meeting"/>
      <sheetName val="App3c Analysis"/>
      <sheetName val="Top 5 Creditors Pivot"/>
      <sheetName val="Ageing Data-P2-21"/>
      <sheetName val="PO &amp; Av days data-P2-21"/>
      <sheetName val="Ageing Data-P1-21"/>
      <sheetName val="PO &amp; Av days data-P1-21"/>
      <sheetName val="creditor days BW report"/>
      <sheetName val="Q4 Ageing Data BW Report"/>
      <sheetName val="Q3 Ageing Data"/>
      <sheetName val="Q2 Ageing Data BW Report"/>
      <sheetName val="Q1 Ageing Data BW Report"/>
      <sheetName val="Lookup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to Meeting"/>
      <sheetName val="App3c Analysis"/>
      <sheetName val="Top 5 Creditors Pivot"/>
      <sheetName val="Ageing Data-P2-21"/>
      <sheetName val="PO &amp; Av days data-P2-21"/>
      <sheetName val="Ageing Data-P1-21"/>
      <sheetName val="PO &amp; Av days data-P1-21"/>
      <sheetName val="creditor days BW report"/>
      <sheetName val="Q4 Ageing Data BW Report"/>
      <sheetName val="Q3 Ageing Data"/>
      <sheetName val="Q2 Ageing Data BW Report"/>
      <sheetName val="Q1 Ageing Data BW Report"/>
      <sheetName val="Lookup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Price, Anne" id="{BFAAC979-45A3-4D8C-8691-80468BAE9739}" userId="S::Anne.Price@gwent.police.uk::e7363b4f-4689-4871-a87c-288055f0b39c" providerId="AD"/>
  <person displayName="Morris, Zoe" id="{A6899960-B3C8-4F28-BF88-7E765C4AC438}" userId="S::Zoe.Morris@gwent.police.uk::d9e53845-d50c-4512-a87e-b5161b8fba26" providerId="AD"/>
  <person displayName="Price, Anne" id="{C0C304ED-9F4D-4BEB-A7AA-D839A4A5997F}" userId="S::Anne.Price1@gwent.police.uk::e7363b4f-4689-4871-a87c-288055f0b39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51" dT="2026-06-16T11:51:16.75" personId="{BFAAC979-45A3-4D8C-8691-80468BAE9739}" id="{7974B6DE-0889-4E93-99AF-84B400AB2D5F}">
    <text xml:space="preserve"> Accounts 14119,14120,14121,14122</text>
  </threadedComment>
  <threadedComment ref="J52" dT="2026-06-16T11:51:29.58" personId="{BFAAC979-45A3-4D8C-8691-80468BAE9739}" id="{0E07F478-6DD7-4BDC-90D6-39BE9A9003A3}">
    <text>Accounts 14106, 12155</text>
  </threadedComment>
  <threadedComment ref="J53" dT="2026-06-16T11:51:38.97" personId="{BFAAC979-45A3-4D8C-8691-80468BAE9739}" id="{37F25635-B632-4D13-91B7-4B803F727841}">
    <text>Accounts 14114 Split by LTP and Other</text>
  </threadedComment>
  <threadedComment ref="N53" dT="2026-06-16T11:50:02.86" personId="{BFAAC979-45A3-4D8C-8691-80468BAE9739}" id="{3971C546-7CD5-4FFC-8B4A-E6F15D1229A7}">
    <text>Manual entered as Zero: looking to spilt the account code used in 26/27. unused 25/26 ref YM</text>
  </threadedComment>
  <threadedComment ref="J54" dT="2026-06-16T12:15:41.50" personId="{BFAAC979-45A3-4D8C-8691-80468BAE9739}" id="{7A06D8B7-595A-41CC-AA8E-D406D705403D}">
    <text xml:space="preserve"> Account 14114</text>
  </threadedComment>
</ThreadedComments>
</file>

<file path=xl/threadedComments/threadedComment2.xml><?xml version="1.0" encoding="utf-8"?>
<ThreadedComments xmlns="http://schemas.microsoft.com/office/spreadsheetml/2018/threadedcomments" xmlns:x="http://schemas.openxmlformats.org/spreadsheetml/2006/main">
  <threadedComment ref="AF20" dT="2023-05-30T08:41:29.54" personId="{C0C304ED-9F4D-4BEB-A7AA-D839A4A5997F}" id="{E298E85F-28C0-4AA9-B43A-F23522DB47CA}">
    <text>Adjusted for Seconded Officers</text>
  </threadedComment>
  <threadedComment ref="AF21" dT="2023-05-30T08:41:29.54" personId="{C0C304ED-9F4D-4BEB-A7AA-D839A4A5997F}" id="{B5CF84DB-8ACC-4F2E-A21C-F28D388A19F5}">
    <text>Adjusted for Seconded Officers</text>
  </threadedComment>
  <threadedComment ref="AF22" dT="2023-05-30T08:41:46.38" personId="{C0C304ED-9F4D-4BEB-A7AA-D839A4A5997F}" id="{A362E425-9F8B-454C-9B22-E411E293BE91}">
    <text xml:space="preserve">Adjusted for seconded officers
</text>
  </threadedComment>
  <threadedComment ref="L28" dT="2023-05-25T12:15:12.09" personId="{C0C304ED-9F4D-4BEB-A7AA-D839A4A5997F}" id="{DE3F47A3-EC15-4059-90D4-5209B9999D12}">
    <text>HPB budget correction</text>
  </threadedComment>
  <threadedComment ref="L28" dT="2024-01-09T11:35:36.21" personId="{C0C304ED-9F4D-4BEB-A7AA-D839A4A5997F}" id="{AC6F41BF-389F-4658-BA7F-FBFA612500CA}" parentId="{DE3F47A3-EC15-4059-90D4-5209B9999D12}">
    <text>-2000000+1 manual adj</text>
  </threadedComment>
  <threadedComment ref="L28" dT="2024-01-09T11:35:40.22" personId="{C0C304ED-9F4D-4BEB-A7AA-D839A4A5997F}" id="{6EDB4D82-1274-45BF-9278-7DB30A047D7A}" parentId="{DE3F47A3-EC15-4059-90D4-5209B9999D12}">
    <text>-2000000</text>
  </threadedComment>
</ThreadedComments>
</file>

<file path=xl/threadedComments/threadedComment3.xml><?xml version="1.0" encoding="utf-8"?>
<ThreadedComments xmlns="http://schemas.microsoft.com/office/spreadsheetml/2018/threadedcomments" xmlns:x="http://schemas.openxmlformats.org/spreadsheetml/2006/main">
  <threadedComment ref="AF20" dT="2023-05-30T08:41:29.54" personId="{C0C304ED-9F4D-4BEB-A7AA-D839A4A5997F}" id="{8128E7DC-0A87-495A-AC82-BB08D31F3B82}">
    <text>Adjusted for Seconded Officers</text>
  </threadedComment>
  <threadedComment ref="AF21" dT="2023-05-30T08:41:29.54" personId="{C0C304ED-9F4D-4BEB-A7AA-D839A4A5997F}" id="{C70460A1-5BC3-4F68-BEE7-B007ADB4FE9D}">
    <text>Adjusted for Seconded Officers</text>
  </threadedComment>
  <threadedComment ref="AF22" dT="2023-05-30T08:41:46.38" personId="{C0C304ED-9F4D-4BEB-A7AA-D839A4A5997F}" id="{754EEAC2-8DDD-46A5-9808-778AD1279651}">
    <text xml:space="preserve">Adjusted for seconded officers
</text>
  </threadedComment>
</ThreadedComments>
</file>

<file path=xl/threadedComments/threadedComment4.xml><?xml version="1.0" encoding="utf-8"?>
<ThreadedComments xmlns="http://schemas.microsoft.com/office/spreadsheetml/2018/threadedcomments" xmlns:x="http://schemas.openxmlformats.org/spreadsheetml/2006/main">
  <threadedComment ref="H24" dT="2025-12-09T12:25:47.36" personId="{A6899960-B3C8-4F28-BF88-7E765C4AC438}" id="{1645EF6B-43E7-4A98-988A-A77845AA7471}">
    <text>From SWP 09/12/25</text>
  </threadedComment>
  <threadedComment ref="D33" dT="2025-08-12T09:32:27.49" personId="{A6899960-B3C8-4F28-BF88-7E765C4AC438}" id="{8CB388EF-9B07-41CA-AF3C-E5DDACF3AC0E}">
    <text xml:space="preserve">£50k contingency for Turnpike road </text>
  </threadedComment>
  <threadedComment ref="H35" dT="2026-01-13T11:55:50.59" personId="{A6899960-B3C8-4F28-BF88-7E765C4AC438}" id="{7FC23879-12D2-4450-98BB-3D058C199AB8}">
    <text xml:space="preserve">Where is the invoice 
</text>
  </threadedComment>
  <threadedComment ref="D36" dT="2025-08-20T11:55:20.87" personId="{A6899960-B3C8-4F28-BF88-7E765C4AC438}" id="{1F6AB472-133A-4677-BD3E-4FA29EDF19EB}">
    <text>See email from JJ</text>
  </threadedComment>
  <threadedComment ref="E60" dT="2026-04-22T16:46:55.69" personId="{A6899960-B3C8-4F28-BF88-7E765C4AC438}" id="{85195A42-A3DD-48E5-8EBB-968F88CD96D0}">
    <text>Need to reserve £40,669.07</text>
  </threadedComment>
  <threadedComment ref="E60" dT="2026-06-02T13:40:45.84" personId="{A6899960-B3C8-4F28-BF88-7E765C4AC438}" id="{D765D7A8-28FD-4CA7-A6B8-4F63721AE90F}" parentId="{85195A42-A3DD-48E5-8EBB-968F88CD96D0}">
    <text>Expenditure only</text>
  </threadedComment>
  <threadedComment ref="H62" dT="2025-09-12T13:26:32.02" personId="{A6899960-B3C8-4F28-BF88-7E765C4AC438}" id="{43F45BFD-0715-4D98-B722-5A7BC969899A}">
    <text>Excludes grant</text>
  </threadedComment>
  <threadedComment ref="H64" dT="2025-12-09T12:10:07.14" personId="{A6899960-B3C8-4F28-BF88-7E765C4AC438}" id="{FC69D10B-FF55-46C7-B9D5-9E08A4D8105C}">
    <text>Provided by Krista 9/12/25</text>
  </threadedComment>
  <threadedComment ref="F81" dT="2026-01-27T15:47:24.63" personId="{A6899960-B3C8-4F28-BF88-7E765C4AC438}" id="{3AAC20BE-B7E2-4DAA-B68F-27986F323C22}">
    <text>TSU</text>
  </threadedComment>
  <threadedComment ref="F96" dT="2026-04-22T16:39:16.23" personId="{A6899960-B3C8-4F28-BF88-7E765C4AC438}" id="{87A799F5-81F9-4656-8FAC-15430ADDC528}">
    <text>Kit cost/tyres, ICT convergence costs, safety camera cars</text>
  </threadedComment>
  <threadedComment ref="B100" dT="2025-01-17T16:51:12.49" personId="{A6899960-B3C8-4F28-BF88-7E765C4AC438}" id="{6F6222A6-0547-4228-8D21-66F6874E8720}">
    <text>Rev funding for unplanned capital expenditure</text>
  </threadedComment>
  <threadedComment ref="D102" dT="2025-08-14T11:09:56.01" personId="{A6899960-B3C8-4F28-BF88-7E765C4AC438}" id="{5563609E-021A-4B39-BDFF-FA197DD46E80}">
    <text>PEP</text>
  </threadedComment>
  <threadedComment ref="D102" dT="2025-09-04T20:28:01.73" personId="{A6899960-B3C8-4F28-BF88-7E765C4AC438}" id="{D73F8B9D-6B83-4148-A536-692C45139393}" parentId="{5563609E-021A-4B39-BDFF-FA197DD46E80}">
    <text>LEDS</text>
  </threadedComment>
  <threadedComment ref="D102" dT="2025-11-04T11:55:46.12" personId="{A6899960-B3C8-4F28-BF88-7E765C4AC438}" id="{B7EA8D87-981E-4C8E-BAEF-7B0F4F09EC82}" parentId="{5563609E-021A-4B39-BDFF-FA197DD46E80}">
    <text>PEP netted off from SWP invoice therefore not included</text>
  </threadedComment>
  <threadedComment ref="E102" dT="2025-09-04T20:27:39.52" personId="{A6899960-B3C8-4F28-BF88-7E765C4AC438}" id="{5C96CF07-4B79-4F0D-A4B4-0EC72151BA3B}">
    <text>LEDS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 Id="rId4" Type="http://schemas.microsoft.com/office/2017/10/relationships/threadedComment" Target="../threadedComments/threadedComment4.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microsoft.com/office/2017/10/relationships/threadedComment" Target="../threadedComments/threadedComment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9"/>
  <sheetViews>
    <sheetView workbookViewId="0"/>
  </sheetViews>
  <sheetFormatPr defaultRowHeight="15" x14ac:dyDescent="0.25"/>
  <sheetData>
    <row r="1" spans="1:1" x14ac:dyDescent="0.25">
      <c r="A1" t="s">
        <v>0</v>
      </c>
    </row>
    <row r="3" spans="1:1" x14ac:dyDescent="0.25">
      <c r="A3" t="b">
        <v>0</v>
      </c>
    </row>
    <row r="7" spans="1:1" x14ac:dyDescent="0.25">
      <c r="A7">
        <v>60</v>
      </c>
    </row>
    <row r="9" spans="1:1" x14ac:dyDescent="0.25">
      <c r="A9" t="b">
        <v>0</v>
      </c>
    </row>
    <row r="11" spans="1:1" x14ac:dyDescent="0.25">
      <c r="A11" t="b">
        <v>0</v>
      </c>
    </row>
    <row r="13" spans="1:1" x14ac:dyDescent="0.25">
      <c r="A13" t="b">
        <v>0</v>
      </c>
    </row>
    <row r="17" spans="1:1" x14ac:dyDescent="0.25">
      <c r="A17">
        <v>1</v>
      </c>
    </row>
    <row r="18" spans="1:1" x14ac:dyDescent="0.25">
      <c r="A18" t="b">
        <v>0</v>
      </c>
    </row>
    <row r="19" spans="1:1" x14ac:dyDescent="0.25">
      <c r="A19" t="b">
        <v>0</v>
      </c>
    </row>
  </sheetData>
  <pageMargins left="0.7" right="0.7" top="0.75" bottom="0.75" header="0.3" footer="0.3"/>
  <pageSetup paperSize="9" orientation="portrait" r:id="rId1"/>
  <headerFooter>
    <oddHeader>&amp;L </oddHeader>
    <oddFooter>&amp;L </oddFooter>
    <evenHeader>&amp;L </evenHeader>
    <evenFooter>&amp;L </evenFooter>
    <firstHeader>&amp;L </firstHeader>
    <firstFooter>&amp;L </first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C5152-657F-4FA2-AD20-BC8FBB4F51D5}">
  <sheetPr>
    <pageSetUpPr fitToPage="1"/>
  </sheetPr>
  <dimension ref="A1:V108"/>
  <sheetViews>
    <sheetView showGridLines="0" zoomScale="90" zoomScaleNormal="90" workbookViewId="0">
      <pane xSplit="2" ySplit="8" topLeftCell="C85" activePane="bottomRight" state="frozen"/>
      <selection pane="topRight" activeCell="C1" sqref="C1"/>
      <selection pane="bottomLeft" activeCell="A9" sqref="A9"/>
      <selection pane="bottomRight" activeCell="AE81" sqref="AE81"/>
    </sheetView>
  </sheetViews>
  <sheetFormatPr defaultRowHeight="15" x14ac:dyDescent="0.25"/>
  <cols>
    <col min="1" max="1" width="12" customWidth="1"/>
    <col min="2" max="2" width="36.140625" customWidth="1"/>
    <col min="3" max="3" width="12.42578125" customWidth="1"/>
    <col min="4" max="4" width="9.85546875" customWidth="1"/>
    <col min="5" max="5" width="11.140625" customWidth="1"/>
    <col min="6" max="7" width="11.42578125" customWidth="1"/>
    <col min="8" max="8" width="10.7109375" style="561" hidden="1" customWidth="1"/>
    <col min="9" max="10" width="12" style="237" hidden="1" customWidth="1"/>
    <col min="11" max="11" width="13.5703125" style="240" hidden="1" customWidth="1"/>
    <col min="12" max="12" width="16.85546875" style="545" hidden="1" customWidth="1"/>
    <col min="13" max="13" width="32.85546875" hidden="1" customWidth="1"/>
    <col min="14" max="14" width="19.140625" hidden="1" customWidth="1"/>
    <col min="15" max="15" width="26.140625" hidden="1" customWidth="1"/>
    <col min="16" max="16" width="67.28515625" hidden="1" customWidth="1"/>
    <col min="17" max="17" width="23" hidden="1" customWidth="1"/>
    <col min="18" max="18" width="22.5703125" hidden="1" customWidth="1"/>
    <col min="19" max="19" width="28.42578125" hidden="1" customWidth="1"/>
    <col min="20" max="20" width="45.140625" hidden="1" customWidth="1"/>
    <col min="21" max="23" width="0" hidden="1" customWidth="1"/>
  </cols>
  <sheetData>
    <row r="1" spans="1:20" s="317" customFormat="1" ht="29.25" customHeight="1" thickBot="1" x14ac:dyDescent="0.3">
      <c r="A1" s="615" t="s">
        <v>361</v>
      </c>
      <c r="B1" s="615"/>
      <c r="C1" s="615"/>
      <c r="D1" s="615"/>
      <c r="E1" s="615"/>
      <c r="F1" s="615"/>
      <c r="G1" s="615"/>
      <c r="H1" s="615"/>
      <c r="I1" s="615"/>
      <c r="J1" s="615"/>
      <c r="K1" s="531"/>
      <c r="L1" s="532"/>
    </row>
    <row r="2" spans="1:20" ht="15.75" x14ac:dyDescent="0.25">
      <c r="A2" s="615" t="s">
        <v>362</v>
      </c>
      <c r="B2" s="615"/>
      <c r="C2" s="615"/>
      <c r="D2" s="615"/>
      <c r="E2" s="615"/>
      <c r="F2" s="615"/>
      <c r="G2" s="615"/>
      <c r="H2" s="615"/>
      <c r="I2" s="615"/>
      <c r="J2" s="615"/>
      <c r="K2" s="209"/>
      <c r="L2" s="533"/>
    </row>
    <row r="3" spans="1:20" ht="25.5" customHeight="1" x14ac:dyDescent="0.25">
      <c r="A3" s="615" t="s">
        <v>636</v>
      </c>
      <c r="B3" s="615"/>
      <c r="C3" s="615"/>
      <c r="D3" s="615"/>
      <c r="E3" s="615"/>
      <c r="F3" s="615"/>
      <c r="G3" s="615"/>
      <c r="H3" s="615"/>
      <c r="I3" s="615"/>
      <c r="J3" s="615"/>
      <c r="K3" s="609" t="s">
        <v>372</v>
      </c>
      <c r="L3" s="534"/>
    </row>
    <row r="4" spans="1:20" ht="16.5" thickBot="1" x14ac:dyDescent="0.3">
      <c r="A4" s="531"/>
      <c r="B4" s="531"/>
      <c r="C4" s="531"/>
      <c r="D4" s="531"/>
      <c r="E4" s="531"/>
      <c r="F4" s="531"/>
      <c r="G4" s="531"/>
      <c r="H4" s="531"/>
      <c r="I4" s="531"/>
      <c r="J4" s="531"/>
      <c r="K4" s="609"/>
      <c r="L4" s="534"/>
    </row>
    <row r="5" spans="1:20" ht="15.75" thickBot="1" x14ac:dyDescent="0.3">
      <c r="A5" s="107"/>
      <c r="B5" s="108"/>
      <c r="C5" s="109" t="s">
        <v>363</v>
      </c>
      <c r="D5" s="110" t="s">
        <v>364</v>
      </c>
      <c r="E5" s="610" t="s">
        <v>365</v>
      </c>
      <c r="F5" s="610" t="s">
        <v>366</v>
      </c>
      <c r="G5" s="323"/>
      <c r="H5" s="535"/>
      <c r="I5" s="110"/>
      <c r="J5" s="536"/>
      <c r="K5" s="210"/>
      <c r="L5" s="537" t="s">
        <v>640</v>
      </c>
      <c r="M5" s="538" t="s">
        <v>641</v>
      </c>
      <c r="N5" s="538" t="s">
        <v>642</v>
      </c>
      <c r="O5" s="538" t="s">
        <v>643</v>
      </c>
      <c r="P5" t="s">
        <v>644</v>
      </c>
      <c r="Q5" s="538" t="s">
        <v>640</v>
      </c>
      <c r="R5" s="538" t="s">
        <v>645</v>
      </c>
      <c r="S5" s="538" t="s">
        <v>646</v>
      </c>
      <c r="T5" s="539" t="s">
        <v>647</v>
      </c>
    </row>
    <row r="6" spans="1:20" x14ac:dyDescent="0.25">
      <c r="A6" s="620" t="s">
        <v>367</v>
      </c>
      <c r="B6" s="621"/>
      <c r="C6" s="111" t="s">
        <v>368</v>
      </c>
      <c r="D6" s="133" t="s">
        <v>369</v>
      </c>
      <c r="E6" s="611"/>
      <c r="F6" s="611"/>
      <c r="G6" s="622" t="s">
        <v>91</v>
      </c>
      <c r="H6" s="612" t="s">
        <v>370</v>
      </c>
      <c r="I6" s="613" t="s">
        <v>371</v>
      </c>
      <c r="J6" s="614" t="s">
        <v>648</v>
      </c>
      <c r="K6" s="128"/>
      <c r="L6" s="540" t="s">
        <v>649</v>
      </c>
      <c r="M6" t="s">
        <v>650</v>
      </c>
      <c r="N6" t="s">
        <v>651</v>
      </c>
      <c r="O6" t="s">
        <v>651</v>
      </c>
      <c r="P6" t="s">
        <v>652</v>
      </c>
      <c r="Q6" t="s">
        <v>653</v>
      </c>
      <c r="T6" t="s">
        <v>654</v>
      </c>
    </row>
    <row r="7" spans="1:20" x14ac:dyDescent="0.25">
      <c r="A7" s="112"/>
      <c r="B7" s="113"/>
      <c r="C7" s="114" t="s">
        <v>207</v>
      </c>
      <c r="D7" s="133" t="s">
        <v>207</v>
      </c>
      <c r="E7" s="238" t="s">
        <v>373</v>
      </c>
      <c r="F7" s="134" t="s">
        <v>373</v>
      </c>
      <c r="G7" s="622"/>
      <c r="H7" s="612"/>
      <c r="I7" s="613"/>
      <c r="J7" s="614"/>
      <c r="K7" s="128"/>
      <c r="L7" s="540" t="s">
        <v>655</v>
      </c>
      <c r="M7" t="s">
        <v>656</v>
      </c>
      <c r="N7" t="s">
        <v>657</v>
      </c>
      <c r="O7" t="s">
        <v>657</v>
      </c>
      <c r="Q7" t="s">
        <v>658</v>
      </c>
      <c r="T7" t="s">
        <v>659</v>
      </c>
    </row>
    <row r="8" spans="1:20" ht="15.75" thickBot="1" x14ac:dyDescent="0.3">
      <c r="A8" s="115"/>
      <c r="B8" s="116"/>
      <c r="C8" s="115" t="s">
        <v>374</v>
      </c>
      <c r="D8" s="117" t="s">
        <v>374</v>
      </c>
      <c r="E8" s="118" t="s">
        <v>374</v>
      </c>
      <c r="F8" s="119" t="s">
        <v>374</v>
      </c>
      <c r="G8" s="324" t="s">
        <v>375</v>
      </c>
      <c r="H8" s="541" t="s">
        <v>375</v>
      </c>
      <c r="I8" s="117" t="s">
        <v>375</v>
      </c>
      <c r="J8" s="542"/>
      <c r="K8" s="128"/>
      <c r="L8" s="540" t="s">
        <v>660</v>
      </c>
      <c r="M8" t="s">
        <v>650</v>
      </c>
      <c r="N8" t="s">
        <v>661</v>
      </c>
      <c r="O8" t="s">
        <v>661</v>
      </c>
      <c r="Q8" t="s">
        <v>662</v>
      </c>
      <c r="R8" s="212"/>
      <c r="T8" t="s">
        <v>663</v>
      </c>
    </row>
    <row r="9" spans="1:20" x14ac:dyDescent="0.25">
      <c r="A9" s="112" t="s">
        <v>376</v>
      </c>
      <c r="B9" s="113" t="s">
        <v>377</v>
      </c>
      <c r="C9" s="211">
        <v>1633</v>
      </c>
      <c r="D9" s="212">
        <v>1386</v>
      </c>
      <c r="E9" s="191"/>
      <c r="F9" s="191">
        <v>1308.8328499999991</v>
      </c>
      <c r="G9" s="325">
        <v>77.167150000000902</v>
      </c>
      <c r="H9" s="543">
        <v>1273</v>
      </c>
      <c r="I9" s="240" t="e">
        <v>#REF!</v>
      </c>
      <c r="J9" s="544">
        <v>113</v>
      </c>
      <c r="K9" s="128"/>
      <c r="N9" t="s">
        <v>664</v>
      </c>
      <c r="O9" t="s">
        <v>664</v>
      </c>
      <c r="Q9" t="s">
        <v>665</v>
      </c>
    </row>
    <row r="10" spans="1:20" ht="15.75" thickBot="1" x14ac:dyDescent="0.3">
      <c r="A10" s="112" t="s">
        <v>378</v>
      </c>
      <c r="B10" s="113" t="s">
        <v>379</v>
      </c>
      <c r="C10" s="211"/>
      <c r="D10" s="193">
        <v>340</v>
      </c>
      <c r="E10" s="191"/>
      <c r="F10" s="191">
        <v>312.50719000000009</v>
      </c>
      <c r="G10" s="325">
        <v>27.492809999999906</v>
      </c>
      <c r="H10" s="543">
        <v>310</v>
      </c>
      <c r="I10" s="240">
        <v>30</v>
      </c>
      <c r="J10" s="544">
        <v>30</v>
      </c>
      <c r="K10" s="128"/>
      <c r="R10" s="212"/>
    </row>
    <row r="11" spans="1:20" s="239" customFormat="1" ht="15.75" thickBot="1" x14ac:dyDescent="0.3">
      <c r="A11" s="112" t="s">
        <v>380</v>
      </c>
      <c r="B11" s="113" t="s">
        <v>381</v>
      </c>
      <c r="C11" s="211"/>
      <c r="D11" s="212">
        <v>822</v>
      </c>
      <c r="E11" s="191"/>
      <c r="F11" s="191">
        <v>831.56147000000033</v>
      </c>
      <c r="G11" s="325">
        <v>-9.5614700000003268</v>
      </c>
      <c r="H11" s="543">
        <v>830</v>
      </c>
      <c r="I11" s="240">
        <v>-8</v>
      </c>
      <c r="J11" s="544">
        <v>-8</v>
      </c>
      <c r="K11" s="217"/>
      <c r="L11" s="546"/>
      <c r="O11" s="239" t="s">
        <v>666</v>
      </c>
      <c r="R11" t="s">
        <v>667</v>
      </c>
      <c r="S11" t="s">
        <v>668</v>
      </c>
    </row>
    <row r="12" spans="1:20" x14ac:dyDescent="0.25">
      <c r="A12" s="112" t="s">
        <v>382</v>
      </c>
      <c r="B12" s="113" t="s">
        <v>383</v>
      </c>
      <c r="C12" s="211"/>
      <c r="D12" s="193">
        <v>56</v>
      </c>
      <c r="E12" s="191"/>
      <c r="F12" s="191">
        <v>58.313490000000009</v>
      </c>
      <c r="G12" s="325">
        <v>-2.3134900000000087</v>
      </c>
      <c r="H12" s="543">
        <v>56</v>
      </c>
      <c r="I12" s="240">
        <v>0</v>
      </c>
      <c r="J12" s="544">
        <v>0</v>
      </c>
      <c r="K12" s="128"/>
      <c r="M12" s="547"/>
    </row>
    <row r="13" spans="1:20" ht="15.75" thickBot="1" x14ac:dyDescent="0.3">
      <c r="A13" s="112"/>
      <c r="B13" s="113"/>
      <c r="C13" s="211"/>
      <c r="D13" s="193"/>
      <c r="E13" s="213"/>
      <c r="F13" s="213"/>
      <c r="G13" s="327"/>
      <c r="H13" s="543"/>
      <c r="I13" s="240"/>
      <c r="J13" s="544"/>
      <c r="K13" s="128"/>
      <c r="M13" s="547"/>
      <c r="T13" t="s">
        <v>669</v>
      </c>
    </row>
    <row r="14" spans="1:20" ht="15.75" thickBot="1" x14ac:dyDescent="0.3">
      <c r="A14" s="616" t="s">
        <v>384</v>
      </c>
      <c r="B14" s="617"/>
      <c r="C14" s="214">
        <v>1633</v>
      </c>
      <c r="D14" s="215">
        <v>2604</v>
      </c>
      <c r="E14" s="215">
        <v>0</v>
      </c>
      <c r="F14" s="215">
        <v>2511.2149999999997</v>
      </c>
      <c r="G14" s="328">
        <v>92.78500000000048</v>
      </c>
      <c r="H14" s="548">
        <v>2469</v>
      </c>
      <c r="I14" s="548" t="e">
        <v>#REF!</v>
      </c>
      <c r="J14" s="549">
        <v>135</v>
      </c>
      <c r="K14" s="128"/>
      <c r="M14" s="547"/>
      <c r="T14" t="s">
        <v>670</v>
      </c>
    </row>
    <row r="15" spans="1:20" ht="14.1" customHeight="1" x14ac:dyDescent="0.25">
      <c r="A15" s="112"/>
      <c r="B15" s="113"/>
      <c r="C15" s="211"/>
      <c r="D15" s="212"/>
      <c r="E15" s="218"/>
      <c r="F15" s="218"/>
      <c r="G15" s="326"/>
      <c r="H15" s="543"/>
      <c r="I15" s="550"/>
      <c r="J15" s="551"/>
      <c r="K15" s="128"/>
      <c r="L15" s="552" t="s">
        <v>671</v>
      </c>
      <c r="N15" t="s">
        <v>672</v>
      </c>
      <c r="O15" t="s">
        <v>672</v>
      </c>
      <c r="P15" t="s">
        <v>673</v>
      </c>
      <c r="R15" t="s">
        <v>674</v>
      </c>
      <c r="T15" t="s">
        <v>675</v>
      </c>
    </row>
    <row r="16" spans="1:20" ht="14.1" customHeight="1" x14ac:dyDescent="0.25">
      <c r="A16" s="112" t="s">
        <v>385</v>
      </c>
      <c r="B16" s="113" t="s">
        <v>386</v>
      </c>
      <c r="C16" s="211"/>
      <c r="D16" s="212">
        <v>114.8</v>
      </c>
      <c r="E16" s="191">
        <v>123.99043999999999</v>
      </c>
      <c r="F16" s="191"/>
      <c r="G16" s="325">
        <v>-9.1904399999999953</v>
      </c>
      <c r="H16" s="543">
        <v>117</v>
      </c>
      <c r="I16" s="550"/>
      <c r="J16" s="544">
        <v>-2.2000000000000028</v>
      </c>
      <c r="K16" s="128"/>
      <c r="L16" s="552"/>
      <c r="T16" t="s">
        <v>676</v>
      </c>
    </row>
    <row r="17" spans="1:22" ht="14.1" customHeight="1" x14ac:dyDescent="0.25">
      <c r="A17" s="112" t="s">
        <v>677</v>
      </c>
      <c r="B17" s="113" t="s">
        <v>678</v>
      </c>
      <c r="C17" s="211"/>
      <c r="D17" s="212"/>
      <c r="E17" s="191">
        <v>-41.753830000000001</v>
      </c>
      <c r="F17" s="191"/>
      <c r="G17" s="325">
        <v>41.753830000000001</v>
      </c>
      <c r="H17" s="543">
        <v>-41</v>
      </c>
      <c r="I17" s="550"/>
      <c r="J17" s="544">
        <v>41</v>
      </c>
      <c r="K17" s="128"/>
      <c r="L17" s="552"/>
      <c r="T17" t="s">
        <v>679</v>
      </c>
    </row>
    <row r="18" spans="1:22" ht="14.1" customHeight="1" x14ac:dyDescent="0.25">
      <c r="A18" s="112" t="s">
        <v>387</v>
      </c>
      <c r="B18" s="113" t="s">
        <v>388</v>
      </c>
      <c r="C18" s="211">
        <v>500</v>
      </c>
      <c r="D18" s="193">
        <v>500</v>
      </c>
      <c r="E18" s="191">
        <v>285.67192999999997</v>
      </c>
      <c r="F18" s="191"/>
      <c r="G18" s="325">
        <v>214.32807000000003</v>
      </c>
      <c r="H18" s="553">
        <v>327</v>
      </c>
      <c r="I18" s="240">
        <v>173</v>
      </c>
      <c r="J18" s="544">
        <v>173</v>
      </c>
      <c r="K18" s="128"/>
      <c r="L18" s="554" t="s">
        <v>680</v>
      </c>
      <c r="M18" t="s">
        <v>681</v>
      </c>
      <c r="N18" t="s">
        <v>682</v>
      </c>
      <c r="O18" t="s">
        <v>683</v>
      </c>
      <c r="P18" t="s">
        <v>684</v>
      </c>
      <c r="Q18" t="s">
        <v>685</v>
      </c>
      <c r="T18" t="s">
        <v>686</v>
      </c>
    </row>
    <row r="19" spans="1:22" x14ac:dyDescent="0.25">
      <c r="A19" s="112" t="s">
        <v>389</v>
      </c>
      <c r="B19" s="113" t="s">
        <v>390</v>
      </c>
      <c r="C19" s="211"/>
      <c r="D19" s="193"/>
      <c r="E19" s="191">
        <v>-0.84297</v>
      </c>
      <c r="F19" s="191">
        <v>0</v>
      </c>
      <c r="G19" s="325">
        <v>0.84297</v>
      </c>
      <c r="H19" s="553">
        <v>0</v>
      </c>
      <c r="I19" s="240"/>
      <c r="J19" s="544">
        <v>0</v>
      </c>
      <c r="K19" s="128"/>
      <c r="L19" s="554" t="s">
        <v>687</v>
      </c>
      <c r="M19" t="s">
        <v>688</v>
      </c>
      <c r="N19" t="s">
        <v>689</v>
      </c>
      <c r="O19" t="s">
        <v>690</v>
      </c>
      <c r="P19" t="s">
        <v>691</v>
      </c>
      <c r="Q19" t="s">
        <v>692</v>
      </c>
      <c r="R19" t="s">
        <v>693</v>
      </c>
      <c r="S19" t="s">
        <v>694</v>
      </c>
      <c r="T19" t="s">
        <v>695</v>
      </c>
    </row>
    <row r="20" spans="1:22" x14ac:dyDescent="0.25">
      <c r="A20" s="112" t="s">
        <v>391</v>
      </c>
      <c r="B20" s="113" t="s">
        <v>392</v>
      </c>
      <c r="C20" s="211"/>
      <c r="D20" s="193"/>
      <c r="E20" s="191">
        <v>5.1802200000000003</v>
      </c>
      <c r="F20" s="191"/>
      <c r="G20" s="325">
        <v>-5.1802200000000003</v>
      </c>
      <c r="H20" s="553">
        <v>5</v>
      </c>
      <c r="I20" s="240"/>
      <c r="J20" s="544">
        <v>-5</v>
      </c>
      <c r="K20" s="128"/>
      <c r="L20" s="554"/>
      <c r="T20" t="s">
        <v>696</v>
      </c>
    </row>
    <row r="21" spans="1:22" x14ac:dyDescent="0.25">
      <c r="A21" s="121" t="s">
        <v>393</v>
      </c>
      <c r="B21" s="113" t="s">
        <v>394</v>
      </c>
      <c r="C21" s="211">
        <v>45</v>
      </c>
      <c r="D21" s="193">
        <v>20</v>
      </c>
      <c r="E21" s="191">
        <v>9.03721</v>
      </c>
      <c r="F21" s="191"/>
      <c r="G21" s="325">
        <v>10.96279</v>
      </c>
      <c r="H21" s="553">
        <v>9</v>
      </c>
      <c r="I21" s="240">
        <v>11</v>
      </c>
      <c r="J21" s="544">
        <v>11</v>
      </c>
      <c r="K21" s="128"/>
      <c r="L21" s="554" t="s">
        <v>697</v>
      </c>
      <c r="M21" t="s">
        <v>698</v>
      </c>
      <c r="N21" t="s">
        <v>699</v>
      </c>
      <c r="O21" t="s">
        <v>699</v>
      </c>
      <c r="P21" t="s">
        <v>700</v>
      </c>
      <c r="Q21" t="s">
        <v>701</v>
      </c>
      <c r="S21" t="s">
        <v>702</v>
      </c>
      <c r="T21" t="s">
        <v>703</v>
      </c>
    </row>
    <row r="22" spans="1:22" x14ac:dyDescent="0.25">
      <c r="A22" s="121" t="s">
        <v>395</v>
      </c>
      <c r="B22" s="113" t="s">
        <v>396</v>
      </c>
      <c r="C22" s="211">
        <v>850</v>
      </c>
      <c r="D22" s="193">
        <v>920</v>
      </c>
      <c r="E22" s="191"/>
      <c r="F22" s="191"/>
      <c r="G22" s="325">
        <v>920</v>
      </c>
      <c r="H22" s="553">
        <v>200</v>
      </c>
      <c r="I22" s="240">
        <v>720</v>
      </c>
      <c r="J22" s="544">
        <v>720</v>
      </c>
      <c r="K22" s="128"/>
      <c r="L22" s="540" t="s">
        <v>704</v>
      </c>
      <c r="M22" t="s">
        <v>705</v>
      </c>
      <c r="N22" t="s">
        <v>706</v>
      </c>
      <c r="O22" t="s">
        <v>706</v>
      </c>
      <c r="P22" t="s">
        <v>706</v>
      </c>
      <c r="Q22" t="s">
        <v>707</v>
      </c>
      <c r="R22" t="s">
        <v>708</v>
      </c>
      <c r="S22" t="s">
        <v>709</v>
      </c>
      <c r="T22" t="s">
        <v>710</v>
      </c>
    </row>
    <row r="23" spans="1:22" x14ac:dyDescent="0.25">
      <c r="A23" s="121" t="s">
        <v>397</v>
      </c>
      <c r="B23" s="113" t="s">
        <v>398</v>
      </c>
      <c r="C23" s="211"/>
      <c r="D23" s="193">
        <v>11</v>
      </c>
      <c r="E23" s="191">
        <v>11.45</v>
      </c>
      <c r="F23" s="191"/>
      <c r="G23" s="325">
        <v>-0.44999999999999929</v>
      </c>
      <c r="H23" s="553">
        <v>11</v>
      </c>
      <c r="I23" s="240"/>
      <c r="J23" s="544">
        <v>0</v>
      </c>
      <c r="K23" s="128"/>
      <c r="L23" s="540" t="s">
        <v>711</v>
      </c>
      <c r="M23" t="s">
        <v>712</v>
      </c>
      <c r="N23" t="s">
        <v>713</v>
      </c>
      <c r="O23" t="s">
        <v>713</v>
      </c>
      <c r="P23" t="s">
        <v>714</v>
      </c>
      <c r="Q23" t="s">
        <v>685</v>
      </c>
      <c r="R23" t="s">
        <v>715</v>
      </c>
      <c r="S23" t="s">
        <v>716</v>
      </c>
      <c r="T23" t="s">
        <v>717</v>
      </c>
    </row>
    <row r="24" spans="1:22" x14ac:dyDescent="0.25">
      <c r="A24" s="121" t="s">
        <v>399</v>
      </c>
      <c r="B24" s="113" t="s">
        <v>400</v>
      </c>
      <c r="C24" s="211">
        <v>8300</v>
      </c>
      <c r="D24" s="193">
        <v>8300</v>
      </c>
      <c r="E24" s="191">
        <v>119.81192000000001</v>
      </c>
      <c r="F24" s="191">
        <v>7131.3204500000011</v>
      </c>
      <c r="G24" s="325">
        <v>1048.8676299999988</v>
      </c>
      <c r="H24" s="553">
        <v>7869</v>
      </c>
      <c r="I24" s="240">
        <v>431</v>
      </c>
      <c r="J24" s="544">
        <v>431</v>
      </c>
      <c r="K24" s="128"/>
      <c r="L24" s="552" t="s">
        <v>718</v>
      </c>
      <c r="N24" t="s">
        <v>719</v>
      </c>
      <c r="O24" t="s">
        <v>719</v>
      </c>
      <c r="P24" t="s">
        <v>720</v>
      </c>
      <c r="Q24" t="s">
        <v>721</v>
      </c>
      <c r="R24" t="s">
        <v>722</v>
      </c>
      <c r="S24" t="s">
        <v>723</v>
      </c>
      <c r="T24" t="s">
        <v>724</v>
      </c>
    </row>
    <row r="25" spans="1:22" x14ac:dyDescent="0.25">
      <c r="A25" s="121" t="s">
        <v>401</v>
      </c>
      <c r="B25" s="113" t="s">
        <v>402</v>
      </c>
      <c r="C25" s="211">
        <v>584</v>
      </c>
      <c r="D25" s="193">
        <v>584</v>
      </c>
      <c r="E25" s="191">
        <v>11.069880000000001</v>
      </c>
      <c r="F25" s="191"/>
      <c r="G25" s="325">
        <v>572.93011999999999</v>
      </c>
      <c r="H25" s="553">
        <v>97</v>
      </c>
      <c r="I25" s="240">
        <v>487</v>
      </c>
      <c r="J25" s="544">
        <v>487</v>
      </c>
      <c r="K25" s="128"/>
      <c r="L25" s="552" t="s">
        <v>725</v>
      </c>
      <c r="N25" t="s">
        <v>726</v>
      </c>
      <c r="O25" t="s">
        <v>726</v>
      </c>
      <c r="P25" t="s">
        <v>727</v>
      </c>
      <c r="Q25" t="s">
        <v>685</v>
      </c>
      <c r="R25" t="s">
        <v>728</v>
      </c>
      <c r="S25" t="s">
        <v>729</v>
      </c>
      <c r="T25" t="s">
        <v>730</v>
      </c>
    </row>
    <row r="26" spans="1:22" x14ac:dyDescent="0.25">
      <c r="A26" s="121" t="s">
        <v>403</v>
      </c>
      <c r="B26" s="113" t="s">
        <v>404</v>
      </c>
      <c r="C26" s="211">
        <v>0</v>
      </c>
      <c r="D26" s="193">
        <v>0</v>
      </c>
      <c r="E26" s="191"/>
      <c r="F26" s="191"/>
      <c r="G26" s="325">
        <v>0</v>
      </c>
      <c r="H26" s="553">
        <v>0</v>
      </c>
      <c r="I26" s="240">
        <v>0</v>
      </c>
      <c r="J26" s="544">
        <v>0</v>
      </c>
      <c r="K26" s="128"/>
      <c r="L26" s="552"/>
      <c r="M26" t="s">
        <v>731</v>
      </c>
      <c r="N26" s="87" t="s">
        <v>732</v>
      </c>
      <c r="O26" s="87" t="s">
        <v>732</v>
      </c>
      <c r="Q26" t="s">
        <v>685</v>
      </c>
      <c r="R26" t="s">
        <v>733</v>
      </c>
      <c r="S26" t="s">
        <v>734</v>
      </c>
      <c r="T26" t="s">
        <v>735</v>
      </c>
    </row>
    <row r="27" spans="1:22" x14ac:dyDescent="0.25">
      <c r="A27" s="121" t="s">
        <v>405</v>
      </c>
      <c r="B27" s="113" t="s">
        <v>406</v>
      </c>
      <c r="C27" s="211">
        <v>200</v>
      </c>
      <c r="D27" s="193">
        <v>200</v>
      </c>
      <c r="E27" s="191">
        <v>19.682200000000005</v>
      </c>
      <c r="F27" s="191"/>
      <c r="G27" s="325">
        <v>180.31780000000001</v>
      </c>
      <c r="H27" s="553">
        <v>100</v>
      </c>
      <c r="I27" s="240">
        <v>100</v>
      </c>
      <c r="J27" s="544">
        <v>100</v>
      </c>
      <c r="K27" s="128"/>
      <c r="L27" s="552"/>
      <c r="N27" s="87"/>
      <c r="O27" s="87"/>
    </row>
    <row r="28" spans="1:22" x14ac:dyDescent="0.25">
      <c r="A28" s="121" t="s">
        <v>407</v>
      </c>
      <c r="B28" s="113" t="s">
        <v>408</v>
      </c>
      <c r="C28" s="211">
        <v>300</v>
      </c>
      <c r="D28" s="193">
        <v>300</v>
      </c>
      <c r="E28" s="191"/>
      <c r="F28" s="191"/>
      <c r="G28" s="325">
        <v>300</v>
      </c>
      <c r="H28" s="553">
        <v>0</v>
      </c>
      <c r="I28" s="240">
        <v>300</v>
      </c>
      <c r="J28" s="544">
        <v>300</v>
      </c>
      <c r="K28" s="128"/>
      <c r="L28" s="552" t="s">
        <v>736</v>
      </c>
      <c r="M28" t="s">
        <v>737</v>
      </c>
      <c r="N28" t="s">
        <v>738</v>
      </c>
      <c r="O28" t="s">
        <v>739</v>
      </c>
      <c r="Q28" t="s">
        <v>740</v>
      </c>
      <c r="S28" t="s">
        <v>741</v>
      </c>
      <c r="T28" t="s">
        <v>742</v>
      </c>
    </row>
    <row r="29" spans="1:22" x14ac:dyDescent="0.25">
      <c r="A29" s="112" t="s">
        <v>409</v>
      </c>
      <c r="B29" s="113" t="s">
        <v>410</v>
      </c>
      <c r="C29" s="211">
        <v>100</v>
      </c>
      <c r="D29" s="193">
        <v>100</v>
      </c>
      <c r="E29" s="191">
        <v>-9.809059999999997</v>
      </c>
      <c r="F29" s="191"/>
      <c r="G29" s="325">
        <v>109.80906</v>
      </c>
      <c r="H29" s="553">
        <v>80</v>
      </c>
      <c r="I29" s="240">
        <v>20</v>
      </c>
      <c r="J29" s="544">
        <v>20</v>
      </c>
      <c r="K29" s="128"/>
      <c r="L29" s="552" t="s">
        <v>743</v>
      </c>
      <c r="M29" t="s">
        <v>744</v>
      </c>
      <c r="N29" t="s">
        <v>745</v>
      </c>
      <c r="O29" t="s">
        <v>746</v>
      </c>
      <c r="P29" t="s">
        <v>747</v>
      </c>
      <c r="Q29" t="s">
        <v>748</v>
      </c>
      <c r="S29" t="s">
        <v>749</v>
      </c>
      <c r="T29" t="s">
        <v>750</v>
      </c>
    </row>
    <row r="30" spans="1:22" x14ac:dyDescent="0.25">
      <c r="A30" s="112" t="s">
        <v>751</v>
      </c>
      <c r="B30" s="113" t="s">
        <v>752</v>
      </c>
      <c r="C30" s="211"/>
      <c r="D30" s="193"/>
      <c r="E30" s="191">
        <v>1.968</v>
      </c>
      <c r="F30" s="191"/>
      <c r="G30" s="325">
        <v>-1.968</v>
      </c>
      <c r="H30" s="553"/>
      <c r="I30" s="240"/>
      <c r="J30" s="544">
        <v>0</v>
      </c>
      <c r="K30" s="128"/>
      <c r="L30" s="552"/>
      <c r="T30" t="s">
        <v>753</v>
      </c>
    </row>
    <row r="31" spans="1:22" x14ac:dyDescent="0.25">
      <c r="A31" s="112" t="s">
        <v>411</v>
      </c>
      <c r="B31" s="113" t="s">
        <v>754</v>
      </c>
      <c r="C31" s="211">
        <v>1700</v>
      </c>
      <c r="D31" s="193">
        <v>500</v>
      </c>
      <c r="E31" s="191">
        <v>37.262169999999998</v>
      </c>
      <c r="F31" s="191"/>
      <c r="G31" s="325">
        <v>462.73783000000003</v>
      </c>
      <c r="H31" s="553">
        <v>170</v>
      </c>
      <c r="I31" s="240">
        <v>330</v>
      </c>
      <c r="J31" s="544">
        <v>330</v>
      </c>
      <c r="K31" s="128"/>
      <c r="L31" s="552"/>
      <c r="T31" t="s">
        <v>755</v>
      </c>
    </row>
    <row r="32" spans="1:22" x14ac:dyDescent="0.25">
      <c r="A32" s="112" t="s">
        <v>412</v>
      </c>
      <c r="B32" s="113" t="s">
        <v>413</v>
      </c>
      <c r="C32" s="211">
        <v>50</v>
      </c>
      <c r="D32" s="193">
        <v>50</v>
      </c>
      <c r="E32" s="191">
        <v>3.4942400000000005</v>
      </c>
      <c r="F32" s="191"/>
      <c r="G32" s="325">
        <v>46.505760000000002</v>
      </c>
      <c r="H32" s="553">
        <v>30</v>
      </c>
      <c r="I32" s="240">
        <v>20</v>
      </c>
      <c r="J32" s="544">
        <v>20</v>
      </c>
      <c r="K32" s="128"/>
      <c r="L32" s="552"/>
      <c r="T32" t="s">
        <v>756</v>
      </c>
      <c r="V32" t="s">
        <v>757</v>
      </c>
    </row>
    <row r="33" spans="1:20" x14ac:dyDescent="0.25">
      <c r="A33" s="112" t="s">
        <v>414</v>
      </c>
      <c r="B33" s="113" t="s">
        <v>758</v>
      </c>
      <c r="C33" s="211">
        <v>2650</v>
      </c>
      <c r="D33" s="193">
        <v>200</v>
      </c>
      <c r="E33" s="191">
        <v>31.934200000000001</v>
      </c>
      <c r="F33" s="191"/>
      <c r="G33" s="325">
        <v>168.0658</v>
      </c>
      <c r="H33" s="553">
        <v>32</v>
      </c>
      <c r="I33" s="240">
        <v>168</v>
      </c>
      <c r="J33" s="544">
        <v>168</v>
      </c>
      <c r="K33" s="128"/>
      <c r="L33" s="554" t="s">
        <v>759</v>
      </c>
      <c r="M33" t="s">
        <v>760</v>
      </c>
      <c r="N33" t="s">
        <v>761</v>
      </c>
      <c r="O33" t="s">
        <v>761</v>
      </c>
      <c r="Q33" t="s">
        <v>762</v>
      </c>
      <c r="S33" t="s">
        <v>763</v>
      </c>
      <c r="T33" t="s">
        <v>764</v>
      </c>
    </row>
    <row r="34" spans="1:20" x14ac:dyDescent="0.25">
      <c r="A34" s="112" t="s">
        <v>765</v>
      </c>
      <c r="B34" s="113" t="s">
        <v>766</v>
      </c>
      <c r="C34" s="211"/>
      <c r="D34" s="193"/>
      <c r="E34" s="191">
        <v>40.192430000000002</v>
      </c>
      <c r="F34" s="191"/>
      <c r="G34" s="325">
        <v>-40.192430000000002</v>
      </c>
      <c r="H34" s="553">
        <v>40</v>
      </c>
      <c r="I34" s="240"/>
      <c r="J34" s="544">
        <v>-40</v>
      </c>
      <c r="K34" s="128"/>
      <c r="L34" s="554"/>
      <c r="T34" t="s">
        <v>767</v>
      </c>
    </row>
    <row r="35" spans="1:20" x14ac:dyDescent="0.25">
      <c r="A35" s="112" t="s">
        <v>768</v>
      </c>
      <c r="B35" s="113" t="s">
        <v>769</v>
      </c>
      <c r="C35" s="211"/>
      <c r="D35" s="193"/>
      <c r="E35" s="191">
        <v>20.34308</v>
      </c>
      <c r="F35" s="191"/>
      <c r="G35" s="325">
        <v>-20.34308</v>
      </c>
      <c r="H35" s="553">
        <v>20</v>
      </c>
      <c r="I35" s="240"/>
      <c r="J35" s="544">
        <v>-20</v>
      </c>
      <c r="K35" s="128"/>
      <c r="L35" s="554"/>
      <c r="T35" t="s">
        <v>770</v>
      </c>
    </row>
    <row r="36" spans="1:20" ht="15.75" thickBot="1" x14ac:dyDescent="0.3">
      <c r="A36" s="112" t="s">
        <v>771</v>
      </c>
      <c r="B36" s="113" t="s">
        <v>772</v>
      </c>
      <c r="C36" s="211">
        <v>1000</v>
      </c>
      <c r="D36" s="212">
        <v>100</v>
      </c>
      <c r="E36" s="191">
        <v>2.12906</v>
      </c>
      <c r="F36" s="191"/>
      <c r="G36" s="325">
        <v>97.870940000000004</v>
      </c>
      <c r="H36" s="553">
        <v>100</v>
      </c>
      <c r="I36" s="240">
        <v>0</v>
      </c>
      <c r="J36" s="544">
        <v>0</v>
      </c>
      <c r="K36" s="128"/>
      <c r="L36" s="552"/>
    </row>
    <row r="37" spans="1:20" s="239" customFormat="1" ht="15.75" thickBot="1" x14ac:dyDescent="0.3">
      <c r="A37" s="112" t="s">
        <v>415</v>
      </c>
      <c r="B37" s="113" t="s">
        <v>773</v>
      </c>
      <c r="C37" s="212"/>
      <c r="D37" s="212">
        <v>120</v>
      </c>
      <c r="E37" s="191">
        <v>163.37606999999997</v>
      </c>
      <c r="F37" s="191"/>
      <c r="G37" s="325">
        <v>-43.37606999999997</v>
      </c>
      <c r="H37" s="553">
        <v>163</v>
      </c>
      <c r="I37" s="240"/>
      <c r="J37" s="544">
        <v>-43</v>
      </c>
      <c r="K37" s="217"/>
      <c r="L37" s="552"/>
    </row>
    <row r="38" spans="1:20" x14ac:dyDescent="0.25">
      <c r="A38" s="112" t="s">
        <v>774</v>
      </c>
      <c r="B38" s="113" t="s">
        <v>775</v>
      </c>
      <c r="C38" s="212"/>
      <c r="D38" s="212"/>
      <c r="E38" s="191">
        <v>14.123189999999999</v>
      </c>
      <c r="F38" s="191"/>
      <c r="G38" s="325">
        <v>-14.123189999999999</v>
      </c>
      <c r="H38" s="553">
        <v>86</v>
      </c>
      <c r="I38" s="240"/>
      <c r="J38" s="544">
        <v>-86</v>
      </c>
      <c r="K38" s="222"/>
      <c r="L38" s="552"/>
    </row>
    <row r="39" spans="1:20" ht="15.75" thickBot="1" x14ac:dyDescent="0.3">
      <c r="A39" s="112"/>
      <c r="B39" s="113"/>
      <c r="C39" s="212"/>
      <c r="D39" s="212"/>
      <c r="E39" s="213"/>
      <c r="F39" s="213"/>
      <c r="G39" s="325">
        <v>0</v>
      </c>
      <c r="H39" s="553"/>
      <c r="I39" s="240"/>
      <c r="J39" s="544"/>
      <c r="K39" s="128"/>
      <c r="L39" s="552"/>
    </row>
    <row r="40" spans="1:20" ht="15.75" thickBot="1" x14ac:dyDescent="0.3">
      <c r="A40" s="616" t="s">
        <v>416</v>
      </c>
      <c r="B40" s="617"/>
      <c r="C40" s="214">
        <v>16279</v>
      </c>
      <c r="D40" s="216">
        <v>12019.8</v>
      </c>
      <c r="E40" s="215">
        <v>848.3103799999999</v>
      </c>
      <c r="F40" s="215">
        <v>7131.3204500000011</v>
      </c>
      <c r="G40" s="329">
        <v>4040.1691699999992</v>
      </c>
      <c r="H40" s="548">
        <v>9415</v>
      </c>
      <c r="I40" s="548">
        <v>2760</v>
      </c>
      <c r="J40" s="549">
        <v>2604.8000000000002</v>
      </c>
      <c r="K40" s="128"/>
      <c r="L40" s="552" t="s">
        <v>776</v>
      </c>
      <c r="N40" t="s">
        <v>777</v>
      </c>
      <c r="O40" t="s">
        <v>777</v>
      </c>
      <c r="T40" t="s">
        <v>778</v>
      </c>
    </row>
    <row r="41" spans="1:20" ht="14.1" customHeight="1" x14ac:dyDescent="0.25">
      <c r="A41" s="112"/>
      <c r="C41" s="219"/>
      <c r="D41" s="220"/>
      <c r="E41" s="221"/>
      <c r="F41" s="221"/>
      <c r="G41" s="330"/>
      <c r="H41" s="555"/>
      <c r="I41" s="556"/>
      <c r="J41" s="557"/>
      <c r="K41" s="128"/>
      <c r="L41" s="552" t="s">
        <v>779</v>
      </c>
      <c r="N41" t="s">
        <v>780</v>
      </c>
      <c r="O41" t="s">
        <v>780</v>
      </c>
      <c r="Q41" t="s">
        <v>781</v>
      </c>
      <c r="T41" t="s">
        <v>782</v>
      </c>
    </row>
    <row r="42" spans="1:20" x14ac:dyDescent="0.25">
      <c r="A42" s="122" t="s">
        <v>417</v>
      </c>
      <c r="C42" s="211"/>
      <c r="D42" s="212"/>
      <c r="E42" s="218"/>
      <c r="F42" s="218"/>
      <c r="G42" s="325"/>
      <c r="H42" s="543"/>
      <c r="I42" s="558"/>
      <c r="J42" s="559"/>
      <c r="K42" s="128"/>
      <c r="L42" s="552" t="s">
        <v>783</v>
      </c>
      <c r="M42" t="s">
        <v>784</v>
      </c>
      <c r="T42" t="s">
        <v>785</v>
      </c>
    </row>
    <row r="43" spans="1:20" ht="16.5" customHeight="1" x14ac:dyDescent="0.25">
      <c r="A43" s="112" t="s">
        <v>418</v>
      </c>
      <c r="B43" t="s">
        <v>419</v>
      </c>
      <c r="C43" s="192"/>
      <c r="D43" s="193"/>
      <c r="E43" s="191"/>
      <c r="F43" s="191"/>
      <c r="G43" s="325"/>
      <c r="H43" s="553">
        <v>0</v>
      </c>
      <c r="I43" s="240">
        <v>0</v>
      </c>
      <c r="J43" s="544">
        <v>0</v>
      </c>
      <c r="K43" s="128"/>
      <c r="L43" s="552" t="s">
        <v>786</v>
      </c>
      <c r="M43" t="s">
        <v>787</v>
      </c>
      <c r="N43" t="s">
        <v>788</v>
      </c>
      <c r="O43" t="s">
        <v>788</v>
      </c>
      <c r="P43" t="s">
        <v>789</v>
      </c>
      <c r="R43" t="s">
        <v>790</v>
      </c>
      <c r="T43" t="s">
        <v>791</v>
      </c>
    </row>
    <row r="44" spans="1:20" ht="16.5" customHeight="1" x14ac:dyDescent="0.25">
      <c r="A44" s="112" t="s">
        <v>420</v>
      </c>
      <c r="B44" t="s">
        <v>421</v>
      </c>
      <c r="C44" s="192">
        <v>43</v>
      </c>
      <c r="D44" s="193">
        <v>94</v>
      </c>
      <c r="E44" s="191">
        <v>102.68600000000001</v>
      </c>
      <c r="F44" s="191"/>
      <c r="G44" s="325">
        <v>-8.686000000000007</v>
      </c>
      <c r="H44" s="553">
        <v>103</v>
      </c>
      <c r="I44" s="240">
        <v>-9</v>
      </c>
      <c r="J44" s="544">
        <v>-9</v>
      </c>
      <c r="K44" s="128"/>
      <c r="L44" s="552"/>
      <c r="Q44" t="s">
        <v>792</v>
      </c>
      <c r="S44" t="s">
        <v>793</v>
      </c>
      <c r="T44" t="s">
        <v>794</v>
      </c>
    </row>
    <row r="45" spans="1:20" ht="16.5" customHeight="1" x14ac:dyDescent="0.25">
      <c r="A45" s="112" t="s">
        <v>422</v>
      </c>
      <c r="B45" t="s">
        <v>423</v>
      </c>
      <c r="C45" s="192">
        <v>50</v>
      </c>
      <c r="D45" s="193">
        <v>490</v>
      </c>
      <c r="E45" s="191">
        <v>50.37632</v>
      </c>
      <c r="F45" s="191"/>
      <c r="G45" s="325">
        <v>439.62367999999998</v>
      </c>
      <c r="H45" s="553">
        <v>50</v>
      </c>
      <c r="I45" s="240">
        <v>440</v>
      </c>
      <c r="J45" s="544">
        <v>440</v>
      </c>
      <c r="K45" s="128"/>
      <c r="L45" s="552"/>
      <c r="Q45" t="s">
        <v>795</v>
      </c>
      <c r="T45" t="s">
        <v>796</v>
      </c>
    </row>
    <row r="46" spans="1:20" ht="16.5" customHeight="1" x14ac:dyDescent="0.25">
      <c r="A46" s="112" t="s">
        <v>424</v>
      </c>
      <c r="B46" t="s">
        <v>425</v>
      </c>
      <c r="C46" s="192">
        <v>647</v>
      </c>
      <c r="D46" s="193">
        <v>647</v>
      </c>
      <c r="E46" s="191">
        <v>121.07179999999997</v>
      </c>
      <c r="F46" s="191">
        <v>547.87639999999999</v>
      </c>
      <c r="G46" s="325">
        <v>-21.948199999999929</v>
      </c>
      <c r="H46" s="553">
        <v>647</v>
      </c>
      <c r="I46" s="240">
        <v>0</v>
      </c>
      <c r="J46" s="544">
        <v>0</v>
      </c>
      <c r="K46" s="128"/>
      <c r="L46" s="552"/>
      <c r="T46" t="s">
        <v>797</v>
      </c>
    </row>
    <row r="47" spans="1:20" x14ac:dyDescent="0.25">
      <c r="A47" s="112" t="s">
        <v>426</v>
      </c>
      <c r="B47" t="s">
        <v>427</v>
      </c>
      <c r="C47" s="192"/>
      <c r="D47" s="193">
        <v>56</v>
      </c>
      <c r="E47" s="191">
        <v>56.081249999999997</v>
      </c>
      <c r="F47" s="191"/>
      <c r="G47" s="325">
        <v>-8.1249999999997158E-2</v>
      </c>
      <c r="H47" s="553">
        <v>56</v>
      </c>
      <c r="I47" s="240"/>
      <c r="J47" s="544">
        <v>0</v>
      </c>
      <c r="K47" s="128"/>
      <c r="T47" t="s">
        <v>798</v>
      </c>
    </row>
    <row r="48" spans="1:20" x14ac:dyDescent="0.25">
      <c r="A48" s="112" t="s">
        <v>428</v>
      </c>
      <c r="B48" t="s">
        <v>429</v>
      </c>
      <c r="C48" s="192"/>
      <c r="D48" s="193">
        <v>17.399999999999999</v>
      </c>
      <c r="E48" s="191">
        <v>17.399999999999999</v>
      </c>
      <c r="F48" s="191"/>
      <c r="G48" s="325">
        <v>0</v>
      </c>
      <c r="H48" s="553">
        <v>17</v>
      </c>
      <c r="I48" s="240"/>
      <c r="J48" s="544">
        <v>0.39999999999999858</v>
      </c>
      <c r="K48" s="128"/>
      <c r="T48" t="s">
        <v>799</v>
      </c>
    </row>
    <row r="49" spans="1:21" x14ac:dyDescent="0.25">
      <c r="A49" s="112" t="s">
        <v>430</v>
      </c>
      <c r="B49" t="s">
        <v>431</v>
      </c>
      <c r="C49" s="192"/>
      <c r="D49" s="193">
        <v>230</v>
      </c>
      <c r="E49" s="191">
        <v>155.00026</v>
      </c>
      <c r="F49" s="191"/>
      <c r="G49" s="325">
        <v>74.999740000000003</v>
      </c>
      <c r="H49" s="560">
        <v>176</v>
      </c>
      <c r="I49" s="240"/>
      <c r="J49" s="544">
        <v>54</v>
      </c>
      <c r="K49" s="128"/>
      <c r="T49" t="s">
        <v>800</v>
      </c>
    </row>
    <row r="50" spans="1:21" x14ac:dyDescent="0.25">
      <c r="A50" s="112"/>
      <c r="B50" t="s">
        <v>432</v>
      </c>
      <c r="C50" s="112"/>
      <c r="E50" s="191"/>
      <c r="F50" s="191"/>
      <c r="G50" s="325">
        <v>0</v>
      </c>
      <c r="H50" s="561">
        <v>0</v>
      </c>
      <c r="J50" s="544">
        <v>0</v>
      </c>
      <c r="K50" s="128"/>
    </row>
    <row r="51" spans="1:21" ht="17.100000000000001" customHeight="1" x14ac:dyDescent="0.25">
      <c r="A51" s="112"/>
      <c r="B51" t="s">
        <v>433</v>
      </c>
      <c r="C51" s="112"/>
      <c r="E51" s="191"/>
      <c r="F51" s="191"/>
      <c r="G51" s="325">
        <v>0</v>
      </c>
      <c r="J51" s="544">
        <v>0</v>
      </c>
      <c r="K51" s="128"/>
      <c r="L51" s="552"/>
    </row>
    <row r="52" spans="1:21" x14ac:dyDescent="0.25">
      <c r="A52" s="112"/>
      <c r="B52" t="s">
        <v>434</v>
      </c>
      <c r="C52" s="112"/>
      <c r="E52" s="191"/>
      <c r="F52" s="191"/>
      <c r="G52" s="325"/>
      <c r="J52" s="544">
        <v>0</v>
      </c>
      <c r="K52" s="128"/>
      <c r="L52" s="552" t="s">
        <v>801</v>
      </c>
      <c r="M52" t="s">
        <v>802</v>
      </c>
      <c r="N52" t="s">
        <v>803</v>
      </c>
      <c r="O52" t="s">
        <v>803</v>
      </c>
      <c r="P52" t="s">
        <v>804</v>
      </c>
      <c r="R52" t="s">
        <v>805</v>
      </c>
      <c r="S52" t="s">
        <v>806</v>
      </c>
      <c r="T52" t="s">
        <v>807</v>
      </c>
    </row>
    <row r="53" spans="1:21" x14ac:dyDescent="0.25">
      <c r="A53" s="112"/>
      <c r="C53" s="112"/>
      <c r="E53" s="191"/>
      <c r="F53" s="191"/>
      <c r="G53" s="113"/>
      <c r="J53" s="544">
        <v>0</v>
      </c>
      <c r="K53" s="128"/>
      <c r="L53" s="552" t="s">
        <v>808</v>
      </c>
      <c r="M53" t="s">
        <v>809</v>
      </c>
      <c r="N53" t="s">
        <v>810</v>
      </c>
      <c r="O53" t="s">
        <v>810</v>
      </c>
      <c r="P53" t="s">
        <v>811</v>
      </c>
      <c r="R53" t="s">
        <v>812</v>
      </c>
      <c r="S53" t="s">
        <v>813</v>
      </c>
      <c r="T53" t="s">
        <v>814</v>
      </c>
    </row>
    <row r="54" spans="1:21" x14ac:dyDescent="0.25">
      <c r="A54" s="122" t="s">
        <v>435</v>
      </c>
      <c r="C54" s="192"/>
      <c r="D54" s="193"/>
      <c r="E54" s="191"/>
      <c r="F54" s="191"/>
      <c r="G54" s="325"/>
      <c r="H54" s="553"/>
      <c r="I54" s="240"/>
      <c r="J54" s="544">
        <v>0</v>
      </c>
      <c r="K54" s="128"/>
      <c r="L54" s="552" t="s">
        <v>815</v>
      </c>
      <c r="M54" t="s">
        <v>816</v>
      </c>
      <c r="P54" t="s">
        <v>817</v>
      </c>
      <c r="T54" t="s">
        <v>818</v>
      </c>
    </row>
    <row r="55" spans="1:21" x14ac:dyDescent="0.25">
      <c r="A55" s="112" t="s">
        <v>436</v>
      </c>
      <c r="B55" t="s">
        <v>437</v>
      </c>
      <c r="C55" s="192">
        <v>272</v>
      </c>
      <c r="D55" s="193">
        <v>272</v>
      </c>
      <c r="E55" s="191">
        <v>293.04854</v>
      </c>
      <c r="F55" s="191"/>
      <c r="G55" s="325">
        <v>-21.048540000000003</v>
      </c>
      <c r="H55" s="553">
        <v>300</v>
      </c>
      <c r="I55" s="240">
        <v>-28</v>
      </c>
      <c r="J55" s="544">
        <v>-28</v>
      </c>
      <c r="K55" s="128"/>
      <c r="L55" s="552" t="s">
        <v>819</v>
      </c>
      <c r="M55" t="s">
        <v>820</v>
      </c>
      <c r="N55" t="s">
        <v>821</v>
      </c>
      <c r="O55" t="s">
        <v>821</v>
      </c>
      <c r="P55" t="s">
        <v>822</v>
      </c>
      <c r="R55" t="s">
        <v>823</v>
      </c>
      <c r="S55" t="s">
        <v>824</v>
      </c>
      <c r="T55" t="s">
        <v>825</v>
      </c>
    </row>
    <row r="56" spans="1:21" ht="16.5" customHeight="1" x14ac:dyDescent="0.25">
      <c r="A56" s="112" t="s">
        <v>438</v>
      </c>
      <c r="B56" t="s">
        <v>439</v>
      </c>
      <c r="C56" s="192">
        <v>84</v>
      </c>
      <c r="D56" s="193">
        <v>84</v>
      </c>
      <c r="E56" s="191">
        <v>56.533929999999998</v>
      </c>
      <c r="F56" s="191"/>
      <c r="G56" s="325">
        <v>27.466070000000002</v>
      </c>
      <c r="H56" s="553">
        <v>57</v>
      </c>
      <c r="I56" s="240">
        <v>27</v>
      </c>
      <c r="J56" s="544">
        <v>27</v>
      </c>
      <c r="K56" s="128"/>
      <c r="L56" s="552"/>
      <c r="T56" s="562" t="s">
        <v>826</v>
      </c>
    </row>
    <row r="57" spans="1:21" x14ac:dyDescent="0.25">
      <c r="A57" s="112" t="s">
        <v>440</v>
      </c>
      <c r="B57" t="s">
        <v>441</v>
      </c>
      <c r="C57" s="192"/>
      <c r="D57" s="193"/>
      <c r="E57" s="191"/>
      <c r="F57" s="191"/>
      <c r="G57" s="325">
        <v>0</v>
      </c>
      <c r="H57" s="553">
        <v>0</v>
      </c>
      <c r="I57" s="240">
        <v>0</v>
      </c>
      <c r="J57" s="544">
        <v>0</v>
      </c>
      <c r="K57" s="128"/>
      <c r="L57" s="552" t="s">
        <v>827</v>
      </c>
      <c r="M57" t="s">
        <v>828</v>
      </c>
      <c r="N57" t="s">
        <v>829</v>
      </c>
      <c r="O57" t="s">
        <v>829</v>
      </c>
      <c r="P57" t="s">
        <v>830</v>
      </c>
      <c r="S57" t="s">
        <v>831</v>
      </c>
      <c r="T57" t="s">
        <v>832</v>
      </c>
    </row>
    <row r="58" spans="1:21" x14ac:dyDescent="0.25">
      <c r="A58" s="112" t="s">
        <v>442</v>
      </c>
      <c r="B58" t="s">
        <v>443</v>
      </c>
      <c r="C58" s="192">
        <v>1744</v>
      </c>
      <c r="D58" s="193">
        <v>85</v>
      </c>
      <c r="E58" s="191">
        <v>74.941859999999991</v>
      </c>
      <c r="F58" s="191"/>
      <c r="G58" s="325">
        <v>10.058140000000009</v>
      </c>
      <c r="H58" s="553">
        <v>75</v>
      </c>
      <c r="I58" s="240">
        <v>10</v>
      </c>
      <c r="J58" s="544">
        <v>10</v>
      </c>
      <c r="K58" s="128"/>
      <c r="L58" s="552"/>
      <c r="M58" s="552"/>
      <c r="R58" t="s">
        <v>833</v>
      </c>
      <c r="T58" t="s">
        <v>834</v>
      </c>
    </row>
    <row r="59" spans="1:21" x14ac:dyDescent="0.25">
      <c r="A59" s="112" t="s">
        <v>442</v>
      </c>
      <c r="B59" t="s">
        <v>463</v>
      </c>
      <c r="C59" s="192"/>
      <c r="D59" s="193">
        <v>345</v>
      </c>
      <c r="E59" s="191">
        <v>23</v>
      </c>
      <c r="F59" s="191"/>
      <c r="G59" s="325">
        <v>322</v>
      </c>
      <c r="H59" s="553">
        <v>23</v>
      </c>
      <c r="I59" s="240"/>
      <c r="J59" s="544">
        <v>322</v>
      </c>
      <c r="K59" s="128"/>
      <c r="L59" s="552"/>
      <c r="M59" s="552"/>
      <c r="R59" t="s">
        <v>835</v>
      </c>
      <c r="S59" t="s">
        <v>836</v>
      </c>
      <c r="T59" t="s">
        <v>837</v>
      </c>
      <c r="U59" t="s">
        <v>838</v>
      </c>
    </row>
    <row r="60" spans="1:21" x14ac:dyDescent="0.25">
      <c r="A60" s="112" t="s">
        <v>444</v>
      </c>
      <c r="B60" t="s">
        <v>445</v>
      </c>
      <c r="C60" s="192"/>
      <c r="D60" s="193"/>
      <c r="E60" s="191">
        <v>109</v>
      </c>
      <c r="F60" s="191"/>
      <c r="G60" s="325">
        <v>-109</v>
      </c>
      <c r="H60" s="553">
        <v>93</v>
      </c>
      <c r="I60" s="240">
        <v>-93</v>
      </c>
      <c r="J60" s="544">
        <v>-93</v>
      </c>
      <c r="K60" s="128"/>
      <c r="L60" s="552"/>
      <c r="M60" s="552"/>
      <c r="Q60" t="s">
        <v>839</v>
      </c>
      <c r="R60" t="s">
        <v>840</v>
      </c>
      <c r="T60" t="s">
        <v>841</v>
      </c>
      <c r="U60" t="s">
        <v>842</v>
      </c>
    </row>
    <row r="61" spans="1:21" x14ac:dyDescent="0.25">
      <c r="A61" s="112" t="s">
        <v>446</v>
      </c>
      <c r="B61" t="s">
        <v>447</v>
      </c>
      <c r="C61" s="192">
        <v>50</v>
      </c>
      <c r="D61" s="193">
        <v>50</v>
      </c>
      <c r="E61" s="191"/>
      <c r="F61" s="191"/>
      <c r="G61" s="325">
        <v>50</v>
      </c>
      <c r="H61" s="553">
        <v>0</v>
      </c>
      <c r="I61" s="240"/>
      <c r="J61" s="544">
        <v>50</v>
      </c>
      <c r="K61" s="128"/>
      <c r="L61" s="552"/>
      <c r="M61" s="552"/>
      <c r="T61" t="s">
        <v>843</v>
      </c>
      <c r="U61" t="s">
        <v>844</v>
      </c>
    </row>
    <row r="62" spans="1:21" ht="16.5" customHeight="1" x14ac:dyDescent="0.25">
      <c r="A62" s="112" t="s">
        <v>448</v>
      </c>
      <c r="B62" t="s">
        <v>449</v>
      </c>
      <c r="C62" s="192">
        <v>500</v>
      </c>
      <c r="D62" s="193">
        <v>500</v>
      </c>
      <c r="E62" s="191">
        <v>226.99700000000001</v>
      </c>
      <c r="F62" s="191"/>
      <c r="G62" s="325">
        <v>273.00299999999999</v>
      </c>
      <c r="H62" s="553">
        <v>278</v>
      </c>
      <c r="I62" s="240"/>
      <c r="J62" s="544">
        <v>222</v>
      </c>
      <c r="K62" s="128"/>
      <c r="L62" s="552"/>
      <c r="M62" t="s">
        <v>845</v>
      </c>
      <c r="N62" t="s">
        <v>846</v>
      </c>
      <c r="O62" t="s">
        <v>846</v>
      </c>
      <c r="P62" t="s">
        <v>847</v>
      </c>
      <c r="T62" t="s">
        <v>848</v>
      </c>
    </row>
    <row r="63" spans="1:21" ht="16.5" customHeight="1" x14ac:dyDescent="0.25">
      <c r="A63" s="112" t="s">
        <v>450</v>
      </c>
      <c r="B63" t="s">
        <v>451</v>
      </c>
      <c r="C63" s="192">
        <v>49</v>
      </c>
      <c r="D63" s="193">
        <v>49.5</v>
      </c>
      <c r="E63" s="191">
        <v>28.875</v>
      </c>
      <c r="F63" s="191"/>
      <c r="G63" s="325">
        <v>20.625</v>
      </c>
      <c r="H63" s="553">
        <v>29</v>
      </c>
      <c r="I63" s="240"/>
      <c r="J63" s="544">
        <v>20.5</v>
      </c>
      <c r="K63" s="128"/>
      <c r="L63" s="552"/>
      <c r="T63" t="s">
        <v>849</v>
      </c>
    </row>
    <row r="64" spans="1:21" ht="16.5" customHeight="1" x14ac:dyDescent="0.25">
      <c r="A64" s="112" t="s">
        <v>452</v>
      </c>
      <c r="B64" t="s">
        <v>453</v>
      </c>
      <c r="C64" s="192"/>
      <c r="D64" s="193">
        <v>470</v>
      </c>
      <c r="E64" s="191">
        <v>345.96712000000002</v>
      </c>
      <c r="F64" s="191"/>
      <c r="G64" s="325">
        <v>124.03287999999998</v>
      </c>
      <c r="H64" s="553">
        <v>472</v>
      </c>
      <c r="I64" s="240"/>
      <c r="J64" s="544">
        <v>-2</v>
      </c>
      <c r="K64" s="128"/>
      <c r="L64" s="552"/>
      <c r="T64" t="s">
        <v>850</v>
      </c>
    </row>
    <row r="65" spans="1:20" ht="16.5" customHeight="1" x14ac:dyDescent="0.25">
      <c r="A65" s="112" t="s">
        <v>454</v>
      </c>
      <c r="B65" t="s">
        <v>455</v>
      </c>
      <c r="C65" s="192">
        <v>400</v>
      </c>
      <c r="D65" s="193">
        <v>0</v>
      </c>
      <c r="E65" s="191">
        <v>19.167360000000002</v>
      </c>
      <c r="F65" s="191"/>
      <c r="G65" s="325">
        <v>-19.167360000000002</v>
      </c>
      <c r="H65" s="553">
        <v>19</v>
      </c>
      <c r="I65" s="240"/>
      <c r="J65" s="544">
        <v>-19</v>
      </c>
      <c r="K65" s="128"/>
      <c r="L65" s="552"/>
      <c r="T65" t="s">
        <v>851</v>
      </c>
    </row>
    <row r="66" spans="1:20" ht="16.5" customHeight="1" x14ac:dyDescent="0.25">
      <c r="A66" s="112" t="s">
        <v>456</v>
      </c>
      <c r="B66" t="s">
        <v>457</v>
      </c>
      <c r="C66" s="192">
        <v>276</v>
      </c>
      <c r="D66" s="193">
        <v>10</v>
      </c>
      <c r="E66" s="191">
        <v>0</v>
      </c>
      <c r="F66" s="191"/>
      <c r="G66" s="325">
        <v>10</v>
      </c>
      <c r="H66" s="553">
        <v>0</v>
      </c>
      <c r="I66" s="240"/>
      <c r="J66" s="544">
        <v>10</v>
      </c>
      <c r="K66" s="128"/>
      <c r="L66" s="552"/>
      <c r="T66" t="s">
        <v>852</v>
      </c>
    </row>
    <row r="67" spans="1:20" ht="16.5" customHeight="1" x14ac:dyDescent="0.25">
      <c r="A67" s="112" t="s">
        <v>458</v>
      </c>
      <c r="B67" t="s">
        <v>459</v>
      </c>
      <c r="C67" s="192">
        <v>30</v>
      </c>
      <c r="D67" s="193">
        <v>30</v>
      </c>
      <c r="E67" s="191"/>
      <c r="F67" s="191"/>
      <c r="G67" s="325">
        <v>30</v>
      </c>
      <c r="H67" s="553">
        <v>0</v>
      </c>
      <c r="I67" s="240"/>
      <c r="J67" s="544">
        <v>30</v>
      </c>
      <c r="K67" s="128"/>
      <c r="L67" s="552"/>
      <c r="T67" t="s">
        <v>853</v>
      </c>
    </row>
    <row r="68" spans="1:20" ht="16.5" customHeight="1" x14ac:dyDescent="0.25">
      <c r="A68" s="112" t="s">
        <v>460</v>
      </c>
      <c r="B68" t="s">
        <v>461</v>
      </c>
      <c r="C68" s="192">
        <v>50</v>
      </c>
      <c r="D68" s="193">
        <v>26.9</v>
      </c>
      <c r="E68" s="191"/>
      <c r="F68" s="191"/>
      <c r="G68" s="325">
        <v>26.9</v>
      </c>
      <c r="H68" s="553">
        <v>0</v>
      </c>
      <c r="I68" s="240"/>
      <c r="J68" s="544">
        <v>26.9</v>
      </c>
      <c r="K68" s="128"/>
      <c r="L68" s="552"/>
      <c r="T68" t="s">
        <v>854</v>
      </c>
    </row>
    <row r="69" spans="1:20" ht="16.5" customHeight="1" x14ac:dyDescent="0.25">
      <c r="A69" s="112" t="s">
        <v>855</v>
      </c>
      <c r="B69" s="113" t="s">
        <v>856</v>
      </c>
      <c r="C69" s="192"/>
      <c r="D69" s="193"/>
      <c r="E69" s="191">
        <v>15.093</v>
      </c>
      <c r="F69" s="191"/>
      <c r="G69" s="325">
        <v>-15.093</v>
      </c>
      <c r="H69" s="553">
        <v>20</v>
      </c>
      <c r="I69" s="240"/>
      <c r="J69" s="544">
        <v>-20</v>
      </c>
      <c r="K69" s="128"/>
      <c r="L69" s="552"/>
    </row>
    <row r="70" spans="1:20" ht="16.5" customHeight="1" thickBot="1" x14ac:dyDescent="0.3">
      <c r="A70" s="112"/>
      <c r="B70" t="s">
        <v>857</v>
      </c>
      <c r="C70" s="192"/>
      <c r="D70" s="193"/>
      <c r="E70" s="191"/>
      <c r="F70" s="191"/>
      <c r="G70" s="325">
        <v>0</v>
      </c>
      <c r="H70" s="553">
        <v>0</v>
      </c>
      <c r="I70" s="240"/>
      <c r="J70" s="544">
        <v>0</v>
      </c>
      <c r="K70" s="226"/>
      <c r="L70" s="552"/>
    </row>
    <row r="71" spans="1:20" s="239" customFormat="1" ht="15.75" thickBot="1" x14ac:dyDescent="0.3">
      <c r="A71" s="112" t="s">
        <v>858</v>
      </c>
      <c r="B71" t="s">
        <v>462</v>
      </c>
      <c r="C71" s="192"/>
      <c r="D71" s="193"/>
      <c r="E71" s="191">
        <v>46.583330000000004</v>
      </c>
      <c r="F71" s="191">
        <v>354.74199000000004</v>
      </c>
      <c r="G71" s="325">
        <v>-401.32532000000003</v>
      </c>
      <c r="H71" s="553">
        <v>356.5</v>
      </c>
      <c r="I71" s="240"/>
      <c r="J71" s="544">
        <v>-356.5</v>
      </c>
      <c r="K71" s="217"/>
      <c r="L71" s="552"/>
    </row>
    <row r="72" spans="1:20" x14ac:dyDescent="0.25">
      <c r="A72" s="112"/>
      <c r="C72" s="192"/>
      <c r="D72" s="193"/>
      <c r="E72" s="191"/>
      <c r="F72" s="191"/>
      <c r="G72" s="325"/>
      <c r="H72" s="553"/>
      <c r="I72" s="240"/>
      <c r="J72" s="544"/>
      <c r="K72" s="222"/>
    </row>
    <row r="73" spans="1:20" ht="15.75" thickBot="1" x14ac:dyDescent="0.3">
      <c r="A73" s="112"/>
      <c r="C73" s="223"/>
      <c r="D73" s="224"/>
      <c r="E73" s="225"/>
      <c r="F73" s="225"/>
      <c r="G73" s="331"/>
      <c r="H73" s="563"/>
      <c r="I73" s="332"/>
      <c r="J73" s="564"/>
      <c r="K73" s="128"/>
      <c r="L73" s="552"/>
    </row>
    <row r="74" spans="1:20" ht="15.75" thickBot="1" x14ac:dyDescent="0.3">
      <c r="A74" s="616" t="s">
        <v>464</v>
      </c>
      <c r="B74" s="617"/>
      <c r="C74" s="227">
        <v>4195</v>
      </c>
      <c r="D74" s="227">
        <v>3456.8</v>
      </c>
      <c r="E74" s="227">
        <v>1741.82277</v>
      </c>
      <c r="F74" s="227">
        <v>902.61839000000009</v>
      </c>
      <c r="G74" s="333">
        <v>812.35884000000021</v>
      </c>
      <c r="H74" s="565">
        <v>2771.5</v>
      </c>
      <c r="I74" s="565">
        <v>347</v>
      </c>
      <c r="J74" s="566">
        <v>685.30000000000018</v>
      </c>
      <c r="K74" s="544">
        <v>0</v>
      </c>
      <c r="L74" s="544">
        <v>70.656940000000006</v>
      </c>
      <c r="M74" s="544">
        <v>48.343059999999994</v>
      </c>
      <c r="N74" s="544">
        <v>48.343059999999994</v>
      </c>
      <c r="O74" s="544">
        <v>-48.343059999999994</v>
      </c>
      <c r="P74" s="544">
        <v>-52.143059999999991</v>
      </c>
      <c r="Q74" s="544">
        <v>48.343059999999994</v>
      </c>
      <c r="R74" s="544">
        <v>122.8</v>
      </c>
      <c r="S74" s="544">
        <v>0</v>
      </c>
      <c r="T74" t="s">
        <v>859</v>
      </c>
    </row>
    <row r="75" spans="1:20" x14ac:dyDescent="0.25">
      <c r="A75" s="112"/>
      <c r="C75" s="107"/>
      <c r="D75" s="228"/>
      <c r="E75" s="228"/>
      <c r="F75" s="228"/>
      <c r="G75" s="108"/>
      <c r="H75" s="567"/>
      <c r="I75" s="334"/>
      <c r="J75" s="568"/>
      <c r="K75" s="128"/>
      <c r="L75" s="554" t="s">
        <v>860</v>
      </c>
      <c r="N75" t="s">
        <v>861</v>
      </c>
      <c r="O75" t="s">
        <v>861</v>
      </c>
      <c r="Q75" t="s">
        <v>862</v>
      </c>
      <c r="T75" t="s">
        <v>863</v>
      </c>
    </row>
    <row r="76" spans="1:20" ht="18" customHeight="1" x14ac:dyDescent="0.25">
      <c r="A76" s="123" t="s">
        <v>465</v>
      </c>
      <c r="B76" s="229"/>
      <c r="C76" s="192"/>
      <c r="D76" s="193"/>
      <c r="E76" s="213"/>
      <c r="F76" s="213"/>
      <c r="G76" s="327"/>
      <c r="H76" s="553"/>
      <c r="I76" s="241"/>
      <c r="J76" s="569"/>
      <c r="K76" s="128"/>
      <c r="L76" s="552"/>
      <c r="T76" t="s">
        <v>864</v>
      </c>
    </row>
    <row r="77" spans="1:20" x14ac:dyDescent="0.25">
      <c r="A77" s="112" t="s">
        <v>466</v>
      </c>
      <c r="B77" s="230" t="s">
        <v>467</v>
      </c>
      <c r="C77" s="192">
        <v>235</v>
      </c>
      <c r="D77" s="193">
        <v>115.2</v>
      </c>
      <c r="E77" s="191">
        <v>0</v>
      </c>
      <c r="F77" s="191">
        <v>66.856940000000009</v>
      </c>
      <c r="G77" s="327">
        <v>48.343059999999994</v>
      </c>
      <c r="H77" s="553">
        <v>119</v>
      </c>
      <c r="I77" s="241"/>
      <c r="J77" s="544">
        <v>-3.7999999999999972</v>
      </c>
      <c r="K77" s="128"/>
      <c r="L77" s="552"/>
      <c r="T77" t="s">
        <v>865</v>
      </c>
    </row>
    <row r="78" spans="1:20" x14ac:dyDescent="0.25">
      <c r="A78" s="112" t="s">
        <v>468</v>
      </c>
      <c r="B78" s="230" t="s">
        <v>469</v>
      </c>
      <c r="C78" s="192">
        <v>44</v>
      </c>
      <c r="D78" s="193">
        <v>20</v>
      </c>
      <c r="E78" s="191">
        <v>13.348820000000002</v>
      </c>
      <c r="F78" s="191"/>
      <c r="G78" s="327">
        <v>6.6511799999999983</v>
      </c>
      <c r="H78" s="553">
        <v>44</v>
      </c>
      <c r="I78" s="240"/>
      <c r="J78" s="544">
        <v>-24</v>
      </c>
      <c r="K78" s="128"/>
      <c r="L78" s="552"/>
      <c r="T78" t="s">
        <v>866</v>
      </c>
    </row>
    <row r="79" spans="1:20" x14ac:dyDescent="0.25">
      <c r="A79" s="112" t="s">
        <v>867</v>
      </c>
      <c r="B79" s="230" t="s">
        <v>471</v>
      </c>
      <c r="C79" s="192">
        <v>72</v>
      </c>
      <c r="D79" s="193">
        <v>311.18</v>
      </c>
      <c r="E79" s="191">
        <v>0</v>
      </c>
      <c r="F79" s="191">
        <v>309.3655</v>
      </c>
      <c r="G79" s="327">
        <v>1.8145000000000095</v>
      </c>
      <c r="H79" s="553">
        <v>298</v>
      </c>
      <c r="I79" s="240"/>
      <c r="J79" s="544">
        <v>13.180000000000007</v>
      </c>
      <c r="K79" s="128"/>
      <c r="L79" s="552"/>
      <c r="T79" t="s">
        <v>868</v>
      </c>
    </row>
    <row r="80" spans="1:20" x14ac:dyDescent="0.25">
      <c r="A80" s="112" t="s">
        <v>869</v>
      </c>
      <c r="B80" s="230" t="s">
        <v>472</v>
      </c>
      <c r="C80" s="192"/>
      <c r="D80" s="193"/>
      <c r="E80" s="191">
        <v>219.75274999999999</v>
      </c>
      <c r="F80" s="191"/>
      <c r="G80" s="327">
        <v>-219.75274999999999</v>
      </c>
      <c r="H80" s="553">
        <v>212</v>
      </c>
      <c r="I80" s="240">
        <v>-212</v>
      </c>
      <c r="J80" s="544">
        <v>-212</v>
      </c>
      <c r="K80" s="128"/>
      <c r="L80" s="552"/>
    </row>
    <row r="81" spans="1:17" ht="18" customHeight="1" x14ac:dyDescent="0.25">
      <c r="A81" s="112" t="s">
        <v>870</v>
      </c>
      <c r="B81" s="230" t="s">
        <v>473</v>
      </c>
      <c r="C81" s="192"/>
      <c r="D81" s="193">
        <v>0</v>
      </c>
      <c r="E81" s="191"/>
      <c r="F81" s="191">
        <v>11.859</v>
      </c>
      <c r="G81" s="327">
        <v>-11.859</v>
      </c>
      <c r="H81" s="553">
        <v>24</v>
      </c>
      <c r="I81" s="240"/>
      <c r="J81" s="544">
        <v>-24</v>
      </c>
      <c r="K81" s="128"/>
      <c r="L81" s="552"/>
    </row>
    <row r="82" spans="1:17" ht="19.5" customHeight="1" x14ac:dyDescent="0.25">
      <c r="A82" s="112" t="s">
        <v>871</v>
      </c>
      <c r="B82" s="230" t="s">
        <v>872</v>
      </c>
      <c r="C82" s="192"/>
      <c r="D82" s="193"/>
      <c r="E82" s="191"/>
      <c r="F82" s="191">
        <v>21.598699999999997</v>
      </c>
      <c r="G82" s="327">
        <v>-21.598699999999997</v>
      </c>
      <c r="H82" s="553"/>
      <c r="I82" s="240"/>
      <c r="J82" s="544"/>
      <c r="K82" s="128"/>
    </row>
    <row r="83" spans="1:17" ht="15.75" thickBot="1" x14ac:dyDescent="0.3">
      <c r="A83" s="112" t="s">
        <v>470</v>
      </c>
      <c r="B83" s="230" t="s">
        <v>474</v>
      </c>
      <c r="C83" s="192"/>
      <c r="D83" s="193"/>
      <c r="E83" s="191">
        <v>0.49730000000000002</v>
      </c>
      <c r="F83" s="191"/>
      <c r="G83" s="327">
        <v>-0.49730000000000002</v>
      </c>
      <c r="H83" s="553"/>
      <c r="I83" s="240">
        <v>0</v>
      </c>
      <c r="J83" s="544"/>
      <c r="K83" s="226"/>
    </row>
    <row r="84" spans="1:17" s="239" customFormat="1" ht="15.75" thickBot="1" x14ac:dyDescent="0.3">
      <c r="A84" s="112"/>
      <c r="B84" s="230"/>
      <c r="C84" s="192"/>
      <c r="D84" s="193"/>
      <c r="E84" s="191"/>
      <c r="F84" s="191"/>
      <c r="G84" s="327">
        <v>0</v>
      </c>
      <c r="H84" s="553"/>
      <c r="I84" s="240"/>
      <c r="J84" s="544"/>
      <c r="K84" s="217"/>
      <c r="L84" s="546"/>
    </row>
    <row r="85" spans="1:17" ht="15.75" thickBot="1" x14ac:dyDescent="0.3">
      <c r="A85" s="120" t="s">
        <v>475</v>
      </c>
      <c r="C85" s="192"/>
      <c r="D85" s="193"/>
      <c r="E85" s="191"/>
      <c r="F85" s="191"/>
      <c r="G85" s="327">
        <v>0</v>
      </c>
      <c r="H85" s="553"/>
      <c r="I85" s="240">
        <v>0</v>
      </c>
      <c r="J85" s="544"/>
      <c r="K85" s="128"/>
    </row>
    <row r="86" spans="1:17" s="239" customFormat="1" ht="15.75" thickBot="1" x14ac:dyDescent="0.3">
      <c r="A86" s="112"/>
      <c r="B86"/>
      <c r="C86" s="231"/>
      <c r="D86" s="232"/>
      <c r="E86" s="233"/>
      <c r="F86" s="233"/>
      <c r="G86" s="116"/>
      <c r="H86" s="570"/>
      <c r="I86" s="332"/>
      <c r="J86" s="564"/>
      <c r="K86" s="236"/>
      <c r="L86" s="571"/>
      <c r="Q86" s="318"/>
    </row>
    <row r="87" spans="1:17" s="239" customFormat="1" ht="15.75" thickBot="1" x14ac:dyDescent="0.3">
      <c r="A87" s="616" t="s">
        <v>476</v>
      </c>
      <c r="B87" s="617"/>
      <c r="C87" s="227">
        <v>351</v>
      </c>
      <c r="D87" s="227">
        <v>446.38</v>
      </c>
      <c r="E87" s="215">
        <v>233.59886999999998</v>
      </c>
      <c r="F87" s="215">
        <v>409.68013999999999</v>
      </c>
      <c r="G87" s="333">
        <v>-196.89901</v>
      </c>
      <c r="H87" s="565">
        <v>697</v>
      </c>
      <c r="I87" s="565">
        <v>-212</v>
      </c>
      <c r="J87" s="566">
        <v>-250.62</v>
      </c>
      <c r="K87" s="241"/>
      <c r="L87" s="572"/>
    </row>
    <row r="88" spans="1:17" s="239" customFormat="1" ht="15.75" thickBot="1" x14ac:dyDescent="0.3">
      <c r="A88" s="112"/>
      <c r="B88" s="113"/>
      <c r="C88" s="192"/>
      <c r="D88" s="193"/>
      <c r="E88" s="191"/>
      <c r="F88" s="191"/>
      <c r="G88" s="327"/>
      <c r="H88" s="553"/>
      <c r="I88" s="240"/>
      <c r="J88" s="544"/>
      <c r="K88" s="241"/>
      <c r="L88" s="572"/>
    </row>
    <row r="89" spans="1:17" s="239" customFormat="1" ht="15.75" thickBot="1" x14ac:dyDescent="0.3">
      <c r="A89" s="618" t="s">
        <v>477</v>
      </c>
      <c r="B89" s="619"/>
      <c r="C89" s="234">
        <v>22458</v>
      </c>
      <c r="D89" s="234">
        <v>18526.98</v>
      </c>
      <c r="E89" s="235">
        <v>2823.7320199999995</v>
      </c>
      <c r="F89" s="235">
        <v>10954.833980000001</v>
      </c>
      <c r="G89" s="335">
        <v>4748.4139999999998</v>
      </c>
      <c r="H89" s="565">
        <v>15352.5</v>
      </c>
      <c r="I89" s="234" t="e">
        <v>#REF!</v>
      </c>
      <c r="J89" s="566">
        <v>3174.4800000000005</v>
      </c>
      <c r="K89" s="241"/>
      <c r="L89" s="572"/>
    </row>
    <row r="90" spans="1:17" ht="15.75" thickBot="1" x14ac:dyDescent="0.3">
      <c r="A90" s="319"/>
      <c r="B90" s="319"/>
      <c r="C90" s="318"/>
      <c r="D90" s="318"/>
      <c r="E90" s="318"/>
      <c r="F90" s="318"/>
      <c r="G90" s="318"/>
      <c r="H90" s="560"/>
      <c r="I90" s="318"/>
      <c r="J90" s="318"/>
    </row>
    <row r="91" spans="1:17" x14ac:dyDescent="0.25">
      <c r="A91" s="319" t="s">
        <v>873</v>
      </c>
      <c r="B91" s="319"/>
      <c r="C91" s="318"/>
      <c r="D91" s="318"/>
      <c r="E91" s="318"/>
      <c r="F91" s="318"/>
      <c r="G91" s="318"/>
      <c r="H91" s="560"/>
      <c r="I91" s="318"/>
      <c r="J91" s="318"/>
      <c r="K91" s="222"/>
    </row>
    <row r="92" spans="1:17" x14ac:dyDescent="0.25">
      <c r="A92" s="242" t="s">
        <v>874</v>
      </c>
      <c r="B92" s="319"/>
      <c r="C92" s="318"/>
      <c r="D92" s="318"/>
      <c r="E92" s="318"/>
      <c r="F92" s="318"/>
      <c r="G92" s="318"/>
      <c r="H92" s="560"/>
      <c r="I92" s="318"/>
      <c r="J92" s="318"/>
      <c r="K92" s="128"/>
    </row>
    <row r="93" spans="1:17" x14ac:dyDescent="0.25">
      <c r="K93" s="128"/>
    </row>
    <row r="94" spans="1:17" hidden="1" x14ac:dyDescent="0.25">
      <c r="A94" s="573" t="s">
        <v>875</v>
      </c>
      <c r="B94" s="574"/>
      <c r="C94" s="575"/>
      <c r="D94" s="575"/>
      <c r="E94" s="575"/>
      <c r="F94" s="575"/>
      <c r="G94" s="108"/>
      <c r="H94" s="567"/>
      <c r="I94" s="334"/>
      <c r="J94" s="334"/>
      <c r="K94" s="128"/>
    </row>
    <row r="95" spans="1:17" hidden="1" x14ac:dyDescent="0.25">
      <c r="A95" s="112"/>
      <c r="B95" t="s">
        <v>876</v>
      </c>
      <c r="C95" s="320"/>
      <c r="D95" s="320"/>
      <c r="E95" s="321"/>
      <c r="F95" s="320"/>
      <c r="G95" s="113"/>
      <c r="K95" s="128"/>
    </row>
    <row r="96" spans="1:17" hidden="1" x14ac:dyDescent="0.25">
      <c r="A96" s="112"/>
      <c r="B96" t="s">
        <v>877</v>
      </c>
      <c r="C96" s="320">
        <v>7150</v>
      </c>
      <c r="D96" s="320">
        <v>7150</v>
      </c>
      <c r="E96" s="320"/>
      <c r="F96" s="320">
        <v>7359.9989999999998</v>
      </c>
      <c r="G96" s="113"/>
      <c r="H96" s="576"/>
      <c r="K96" s="128"/>
    </row>
    <row r="97" spans="1:11" hidden="1" x14ac:dyDescent="0.25">
      <c r="A97" s="112"/>
      <c r="B97" t="s">
        <v>878</v>
      </c>
      <c r="C97" s="320"/>
      <c r="D97" s="320"/>
      <c r="E97" s="320">
        <v>2714.7320199999995</v>
      </c>
      <c r="F97" s="320">
        <v>2078.0010000000002</v>
      </c>
      <c r="G97" s="113"/>
      <c r="H97" s="553"/>
      <c r="K97" s="128"/>
    </row>
    <row r="98" spans="1:11" hidden="1" x14ac:dyDescent="0.25">
      <c r="A98" s="112"/>
      <c r="B98" t="s">
        <v>879</v>
      </c>
      <c r="C98" s="320"/>
      <c r="D98" s="320"/>
      <c r="E98" s="322"/>
      <c r="F98" s="320"/>
      <c r="G98" s="113"/>
      <c r="K98" s="128"/>
    </row>
    <row r="99" spans="1:11" hidden="1" x14ac:dyDescent="0.25">
      <c r="A99" s="112"/>
      <c r="B99" t="s">
        <v>880</v>
      </c>
      <c r="C99" s="320"/>
      <c r="D99" s="320"/>
      <c r="E99" s="320"/>
      <c r="F99" s="320"/>
      <c r="G99" s="113"/>
      <c r="H99" s="576"/>
      <c r="K99" s="128"/>
    </row>
    <row r="100" spans="1:11" hidden="1" x14ac:dyDescent="0.25">
      <c r="A100" s="112"/>
      <c r="B100" t="s">
        <v>881</v>
      </c>
      <c r="C100" s="320"/>
      <c r="D100" s="320"/>
      <c r="E100" s="320"/>
      <c r="F100" s="320"/>
      <c r="G100" s="113"/>
      <c r="H100" s="553"/>
      <c r="K100" s="128"/>
    </row>
    <row r="101" spans="1:11" hidden="1" x14ac:dyDescent="0.25">
      <c r="A101" s="112"/>
      <c r="B101" t="s">
        <v>882</v>
      </c>
      <c r="C101" s="320"/>
      <c r="D101" s="320"/>
      <c r="E101" s="320"/>
      <c r="F101" s="320">
        <v>1517</v>
      </c>
      <c r="G101" s="113"/>
      <c r="K101" s="128"/>
    </row>
    <row r="102" spans="1:11" ht="15.75" hidden="1" thickBot="1" x14ac:dyDescent="0.3">
      <c r="A102" s="112"/>
      <c r="B102" t="s">
        <v>883</v>
      </c>
      <c r="C102" s="320"/>
      <c r="D102" s="320">
        <v>93</v>
      </c>
      <c r="E102">
        <v>109</v>
      </c>
      <c r="F102" s="320"/>
      <c r="G102" s="113"/>
      <c r="H102" s="576"/>
      <c r="K102" s="226"/>
    </row>
    <row r="103" spans="1:11" hidden="1" x14ac:dyDescent="0.25">
      <c r="A103" s="577"/>
      <c r="C103" s="578"/>
      <c r="D103" s="578"/>
      <c r="E103" s="320"/>
      <c r="F103" s="320"/>
      <c r="G103" s="113"/>
    </row>
    <row r="104" spans="1:11" ht="15.75" hidden="1" thickBot="1" x14ac:dyDescent="0.3">
      <c r="A104" s="577" t="s">
        <v>884</v>
      </c>
      <c r="C104" s="322">
        <v>7150</v>
      </c>
      <c r="D104" s="322">
        <v>7243</v>
      </c>
      <c r="E104" s="579">
        <v>2823.7320199999995</v>
      </c>
      <c r="F104" s="579">
        <v>10955</v>
      </c>
      <c r="G104" s="113"/>
      <c r="H104" s="580">
        <v>15352.5</v>
      </c>
    </row>
    <row r="105" spans="1:11" ht="15.75" hidden="1" thickBot="1" x14ac:dyDescent="0.3">
      <c r="A105" s="581" t="s">
        <v>885</v>
      </c>
      <c r="B105" s="232"/>
      <c r="C105" s="582">
        <v>15308</v>
      </c>
      <c r="D105" s="582">
        <v>11283.98</v>
      </c>
      <c r="E105" s="583">
        <v>0</v>
      </c>
      <c r="F105" s="583">
        <v>-0.16601999999875261</v>
      </c>
      <c r="G105" s="116"/>
      <c r="H105" s="570"/>
      <c r="I105" s="584"/>
      <c r="J105" s="584"/>
    </row>
    <row r="106" spans="1:11" hidden="1" x14ac:dyDescent="0.25"/>
    <row r="107" spans="1:11" hidden="1" x14ac:dyDescent="0.25"/>
    <row r="108" spans="1:11" hidden="1" x14ac:dyDescent="0.25"/>
  </sheetData>
  <mergeCells count="16">
    <mergeCell ref="A1:J1"/>
    <mergeCell ref="A2:J2"/>
    <mergeCell ref="A3:J3"/>
    <mergeCell ref="A87:B87"/>
    <mergeCell ref="A89:B89"/>
    <mergeCell ref="A6:B6"/>
    <mergeCell ref="G6:G7"/>
    <mergeCell ref="A14:B14"/>
    <mergeCell ref="A40:B40"/>
    <mergeCell ref="A74:B74"/>
    <mergeCell ref="F5:F6"/>
    <mergeCell ref="K3:K4"/>
    <mergeCell ref="E5:E6"/>
    <mergeCell ref="H6:H7"/>
    <mergeCell ref="I6:I7"/>
    <mergeCell ref="J6:J7"/>
  </mergeCells>
  <pageMargins left="0.25" right="0.25" top="0.75" bottom="0.75" header="0.3" footer="0.3"/>
  <pageSetup paperSize="9" scale="40"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C2584-4824-4355-88CB-DA5670113E6D}">
  <dimension ref="B1:AJ105"/>
  <sheetViews>
    <sheetView zoomScale="90" zoomScaleNormal="90" workbookViewId="0">
      <selection activeCell="R16" sqref="R16"/>
    </sheetView>
  </sheetViews>
  <sheetFormatPr defaultRowHeight="15" x14ac:dyDescent="0.25"/>
  <cols>
    <col min="1" max="1" width="1.140625" customWidth="1"/>
    <col min="2" max="2" width="17.7109375" customWidth="1"/>
    <col min="3" max="3" width="15.85546875" customWidth="1"/>
    <col min="4" max="4" width="14" customWidth="1"/>
    <col min="5" max="5" width="18.5703125" customWidth="1"/>
    <col min="6" max="6" width="18.42578125" customWidth="1"/>
    <col min="7" max="8" width="13.140625" customWidth="1"/>
    <col min="9" max="10" width="13.42578125" customWidth="1"/>
    <col min="11" max="11" width="14" customWidth="1"/>
    <col min="12" max="12" width="13.42578125" customWidth="1"/>
    <col min="13" max="14" width="13" customWidth="1"/>
    <col min="15" max="15" width="13.140625" customWidth="1"/>
    <col min="16" max="16" width="16.140625" customWidth="1"/>
    <col min="17" max="17" width="12.140625" customWidth="1"/>
    <col min="18" max="19" width="13.42578125" bestFit="1" customWidth="1"/>
  </cols>
  <sheetData>
    <row r="1" spans="2:16" x14ac:dyDescent="0.25">
      <c r="B1" s="625" t="s">
        <v>478</v>
      </c>
      <c r="C1" s="626"/>
      <c r="D1" s="626"/>
      <c r="E1" s="626"/>
      <c r="F1" s="626"/>
      <c r="G1" s="626"/>
      <c r="H1" s="626"/>
      <c r="I1" s="626"/>
      <c r="J1" s="626"/>
      <c r="K1" s="626"/>
      <c r="L1" s="626"/>
      <c r="M1" s="626"/>
      <c r="N1" s="626"/>
      <c r="O1" s="626"/>
      <c r="P1" s="412"/>
    </row>
    <row r="2" spans="2:16" x14ac:dyDescent="0.25">
      <c r="B2" s="432"/>
      <c r="C2" s="337"/>
      <c r="D2" s="337"/>
      <c r="E2" s="337"/>
      <c r="F2" s="337"/>
      <c r="G2" s="337"/>
      <c r="H2" s="337"/>
      <c r="I2" s="337"/>
      <c r="J2" s="337"/>
      <c r="K2" s="337"/>
      <c r="L2" s="337"/>
      <c r="M2" s="337"/>
      <c r="N2" s="337"/>
      <c r="O2" s="337"/>
      <c r="P2" s="337"/>
    </row>
    <row r="3" spans="2:16" x14ac:dyDescent="0.25">
      <c r="B3" s="432"/>
      <c r="C3" s="337"/>
      <c r="D3" s="337"/>
      <c r="E3" s="337"/>
      <c r="F3" s="337"/>
      <c r="G3" s="337"/>
      <c r="H3" s="337"/>
      <c r="I3" s="337"/>
      <c r="J3" s="337"/>
      <c r="K3" s="337"/>
      <c r="L3" s="337"/>
      <c r="M3" s="337"/>
      <c r="N3" s="337"/>
      <c r="O3" s="337"/>
      <c r="P3" s="337"/>
    </row>
    <row r="4" spans="2:16" ht="35.1" customHeight="1" x14ac:dyDescent="0.25">
      <c r="C4" s="435" t="s">
        <v>479</v>
      </c>
      <c r="D4" s="436"/>
      <c r="E4" s="337"/>
      <c r="F4" s="337"/>
      <c r="G4" s="337"/>
      <c r="H4" s="337"/>
      <c r="I4" s="627" t="s">
        <v>480</v>
      </c>
      <c r="J4" s="627"/>
      <c r="K4" s="337"/>
      <c r="L4" s="337"/>
      <c r="M4" s="627" t="s">
        <v>481</v>
      </c>
      <c r="N4" s="627"/>
      <c r="O4" s="437"/>
      <c r="P4" s="437"/>
    </row>
    <row r="5" spans="2:16" x14ac:dyDescent="0.25">
      <c r="B5" s="432"/>
      <c r="C5" s="337"/>
      <c r="D5" s="337"/>
      <c r="E5" s="337"/>
      <c r="F5" s="337"/>
      <c r="G5" s="337"/>
      <c r="H5" s="337"/>
      <c r="I5" s="337"/>
      <c r="J5" s="337"/>
      <c r="K5" s="337"/>
      <c r="L5" s="337"/>
      <c r="M5" s="337"/>
      <c r="N5" s="337"/>
      <c r="O5" s="337"/>
      <c r="P5" s="337"/>
    </row>
    <row r="6" spans="2:16" x14ac:dyDescent="0.25">
      <c r="B6" s="432"/>
      <c r="C6" s="337"/>
      <c r="D6" s="337"/>
      <c r="E6" s="337"/>
      <c r="F6" s="337"/>
      <c r="G6" s="337"/>
      <c r="H6" s="337"/>
      <c r="I6" s="337"/>
      <c r="J6" s="337"/>
      <c r="K6" s="337"/>
      <c r="L6" s="337"/>
      <c r="M6" s="337"/>
      <c r="N6" s="337"/>
      <c r="O6" s="337"/>
      <c r="P6" s="337"/>
    </row>
    <row r="7" spans="2:16" x14ac:dyDescent="0.25">
      <c r="B7" s="432"/>
      <c r="C7" s="337"/>
      <c r="D7" s="337"/>
      <c r="E7" s="337"/>
      <c r="F7" s="337"/>
      <c r="G7" s="337"/>
      <c r="H7" s="337"/>
      <c r="I7" s="337"/>
      <c r="J7" s="337"/>
      <c r="K7" s="337"/>
      <c r="L7" s="337"/>
      <c r="M7" s="337"/>
      <c r="N7" s="337"/>
      <c r="O7" s="337"/>
      <c r="P7" s="337"/>
    </row>
    <row r="8" spans="2:16" x14ac:dyDescent="0.25">
      <c r="B8" s="432"/>
      <c r="C8" s="337"/>
      <c r="D8" s="337"/>
      <c r="E8" s="337"/>
      <c r="F8" s="337"/>
      <c r="G8" s="337"/>
      <c r="H8" s="337"/>
      <c r="I8" s="337"/>
      <c r="J8" s="337"/>
      <c r="K8" s="337"/>
      <c r="L8" s="337"/>
      <c r="M8" s="337"/>
      <c r="N8" s="337"/>
      <c r="O8" s="337"/>
      <c r="P8" s="337"/>
    </row>
    <row r="9" spans="2:16" x14ac:dyDescent="0.25">
      <c r="B9" s="432"/>
      <c r="C9" s="337"/>
      <c r="D9" s="337"/>
      <c r="E9" s="337"/>
      <c r="F9" s="337"/>
      <c r="G9" s="337"/>
      <c r="H9" s="337"/>
      <c r="I9" s="337"/>
      <c r="J9" s="337"/>
      <c r="K9" s="337"/>
      <c r="L9" s="337"/>
      <c r="M9" s="337"/>
      <c r="N9" s="337"/>
      <c r="O9" s="337"/>
      <c r="P9" s="337"/>
    </row>
    <row r="10" spans="2:16" x14ac:dyDescent="0.25">
      <c r="B10" s="432"/>
      <c r="C10" s="337"/>
      <c r="D10" s="337"/>
      <c r="E10" s="337"/>
      <c r="F10" s="337"/>
      <c r="G10" s="337"/>
      <c r="H10" s="337"/>
      <c r="I10" s="337"/>
      <c r="J10" s="337"/>
      <c r="K10" s="337"/>
      <c r="L10" s="337"/>
      <c r="M10" s="337"/>
      <c r="N10" s="337"/>
      <c r="O10" s="337"/>
      <c r="P10" s="337"/>
    </row>
    <row r="11" spans="2:16" x14ac:dyDescent="0.25">
      <c r="B11" s="432"/>
      <c r="C11" s="337"/>
      <c r="D11" s="337"/>
      <c r="E11" s="337"/>
      <c r="F11" s="337"/>
      <c r="G11" s="337"/>
      <c r="H11" s="337"/>
      <c r="I11" s="337"/>
      <c r="J11" s="337"/>
      <c r="K11" s="337"/>
      <c r="L11" s="337"/>
      <c r="M11" s="337"/>
      <c r="N11" s="337"/>
      <c r="O11" s="337"/>
      <c r="P11" s="337"/>
    </row>
    <row r="12" spans="2:16" x14ac:dyDescent="0.25">
      <c r="B12" s="432"/>
      <c r="C12" s="337"/>
      <c r="D12" s="337"/>
      <c r="E12" s="337"/>
      <c r="F12" s="337"/>
      <c r="G12" s="337"/>
      <c r="H12" s="337"/>
      <c r="I12" s="337"/>
      <c r="J12" s="337"/>
      <c r="K12" s="337"/>
      <c r="L12" s="337"/>
      <c r="M12" s="337"/>
      <c r="N12" s="337"/>
      <c r="O12" s="337"/>
      <c r="P12" s="337"/>
    </row>
    <row r="13" spans="2:16" x14ac:dyDescent="0.25">
      <c r="B13" s="432"/>
      <c r="C13" s="337"/>
      <c r="D13" s="337"/>
      <c r="E13" s="337"/>
      <c r="F13" s="337"/>
      <c r="G13" s="337"/>
      <c r="H13" s="337"/>
      <c r="I13" s="337"/>
      <c r="J13" s="337"/>
      <c r="K13" s="337"/>
      <c r="L13" s="337"/>
      <c r="M13" s="337"/>
      <c r="N13" s="337"/>
      <c r="O13" s="337"/>
      <c r="P13" s="337"/>
    </row>
    <row r="14" spans="2:16" x14ac:dyDescent="0.25">
      <c r="B14" s="432"/>
      <c r="C14" s="337"/>
      <c r="D14" s="337"/>
      <c r="E14" s="337"/>
      <c r="F14" s="337"/>
      <c r="G14" s="337"/>
      <c r="H14" s="337"/>
      <c r="I14" s="337"/>
      <c r="J14" s="337"/>
      <c r="K14" s="337"/>
      <c r="L14" s="337"/>
      <c r="M14" s="337"/>
      <c r="N14" s="337"/>
      <c r="O14" s="337"/>
      <c r="P14" s="337"/>
    </row>
    <row r="15" spans="2:16" x14ac:dyDescent="0.25">
      <c r="B15" s="432"/>
      <c r="C15" s="337"/>
      <c r="D15" s="337"/>
      <c r="E15" s="337"/>
      <c r="F15" s="337"/>
      <c r="G15" s="337"/>
      <c r="H15" s="337"/>
      <c r="I15" s="337"/>
      <c r="J15" s="337"/>
      <c r="K15" s="337"/>
      <c r="L15" s="337"/>
      <c r="M15" s="337"/>
      <c r="N15" s="337"/>
      <c r="O15" s="337"/>
      <c r="P15" s="337"/>
    </row>
    <row r="16" spans="2:16" x14ac:dyDescent="0.25">
      <c r="B16" s="432"/>
      <c r="C16" s="337"/>
      <c r="D16" s="337"/>
      <c r="E16" s="337"/>
      <c r="F16" s="337"/>
      <c r="G16" s="337"/>
      <c r="H16" s="337"/>
      <c r="I16" s="337"/>
      <c r="J16" s="337"/>
      <c r="K16" s="337"/>
      <c r="L16" s="337"/>
      <c r="M16" s="337"/>
      <c r="N16" s="337"/>
      <c r="O16" s="337"/>
      <c r="P16" s="337"/>
    </row>
    <row r="17" spans="2:16" x14ac:dyDescent="0.25">
      <c r="B17" s="432"/>
      <c r="C17" s="337"/>
      <c r="D17" s="337"/>
      <c r="E17" s="337"/>
      <c r="F17" s="337"/>
      <c r="G17" s="337"/>
      <c r="H17" s="337"/>
      <c r="I17" s="337"/>
      <c r="J17" s="337"/>
      <c r="K17" s="337"/>
      <c r="L17" s="337"/>
      <c r="M17" s="337"/>
      <c r="N17" s="337"/>
      <c r="O17" s="337"/>
      <c r="P17" s="337"/>
    </row>
    <row r="24" spans="2:16" ht="27.75" customHeight="1" x14ac:dyDescent="0.25">
      <c r="B24" s="105"/>
      <c r="C24" s="628" t="s">
        <v>482</v>
      </c>
      <c r="D24" s="628"/>
      <c r="E24" s="350"/>
      <c r="F24" s="350"/>
      <c r="G24" s="350"/>
      <c r="H24" s="350"/>
      <c r="I24" s="350"/>
      <c r="J24" s="350"/>
      <c r="K24" s="350"/>
      <c r="L24" s="350"/>
      <c r="M24" s="350"/>
      <c r="N24" s="350"/>
      <c r="O24" s="350"/>
      <c r="P24" s="350"/>
    </row>
    <row r="25" spans="2:16" x14ac:dyDescent="0.25">
      <c r="B25" s="351"/>
      <c r="C25" s="205"/>
      <c r="D25" s="507" t="s">
        <v>248</v>
      </c>
      <c r="E25" s="507" t="s">
        <v>249</v>
      </c>
      <c r="F25" s="507" t="s">
        <v>250</v>
      </c>
      <c r="G25" s="507" t="s">
        <v>251</v>
      </c>
      <c r="H25" s="507" t="s">
        <v>252</v>
      </c>
      <c r="I25" s="507" t="s">
        <v>253</v>
      </c>
      <c r="J25" s="507" t="s">
        <v>254</v>
      </c>
      <c r="K25" s="507" t="s">
        <v>255</v>
      </c>
      <c r="L25" s="507" t="s">
        <v>256</v>
      </c>
      <c r="M25" s="507" t="s">
        <v>257</v>
      </c>
      <c r="N25" s="507" t="s">
        <v>258</v>
      </c>
      <c r="O25" s="507" t="s">
        <v>259</v>
      </c>
      <c r="P25" s="350"/>
    </row>
    <row r="26" spans="2:16" ht="26.45" customHeight="1" x14ac:dyDescent="0.25">
      <c r="B26" s="352" t="s">
        <v>483</v>
      </c>
      <c r="C26" s="205"/>
      <c r="D26" s="353"/>
      <c r="E26" s="353"/>
      <c r="F26" s="353"/>
      <c r="G26" s="353"/>
      <c r="H26" s="353"/>
      <c r="I26" s="353"/>
      <c r="J26" s="353"/>
      <c r="K26" s="353"/>
      <c r="L26" s="353"/>
      <c r="M26" s="353"/>
      <c r="N26" s="353"/>
      <c r="O26" s="353"/>
      <c r="P26" s="353"/>
    </row>
    <row r="27" spans="2:16" x14ac:dyDescent="0.25">
      <c r="B27" s="629" t="s">
        <v>262</v>
      </c>
      <c r="C27" s="629"/>
      <c r="D27" s="508">
        <v>31634.36</v>
      </c>
      <c r="E27" s="508">
        <v>57588.5</v>
      </c>
      <c r="F27" s="508">
        <v>102466.85</v>
      </c>
      <c r="G27" s="508">
        <v>83474.720000000001</v>
      </c>
      <c r="H27" s="508">
        <v>17030.650000000001</v>
      </c>
      <c r="I27" s="508">
        <v>36016.80999999999</v>
      </c>
      <c r="J27" s="508">
        <v>155894.88999999998</v>
      </c>
      <c r="K27" s="508">
        <v>23629.079999999994</v>
      </c>
      <c r="L27" s="508">
        <v>22774.19</v>
      </c>
      <c r="M27" s="508">
        <v>42469.24</v>
      </c>
      <c r="N27" s="508">
        <v>40796.480000000003</v>
      </c>
      <c r="O27" s="508">
        <v>89952.01999999999</v>
      </c>
      <c r="P27" s="205"/>
    </row>
    <row r="28" spans="2:16" x14ac:dyDescent="0.25">
      <c r="B28" s="630" t="s">
        <v>263</v>
      </c>
      <c r="C28" s="630"/>
      <c r="D28" s="508">
        <v>27406.93</v>
      </c>
      <c r="E28" s="508">
        <v>42135.930000000008</v>
      </c>
      <c r="F28" s="508">
        <v>96665.34</v>
      </c>
      <c r="G28" s="508">
        <v>191689.71000000002</v>
      </c>
      <c r="H28" s="508">
        <v>243530.07</v>
      </c>
      <c r="I28" s="508">
        <v>202972.22</v>
      </c>
      <c r="J28" s="508">
        <v>136522.18</v>
      </c>
      <c r="K28" s="508">
        <v>208942.34999999998</v>
      </c>
      <c r="L28" s="508">
        <v>215540.77999999997</v>
      </c>
      <c r="M28" s="508">
        <v>202298.15999999997</v>
      </c>
      <c r="N28" s="508">
        <v>88872.50999999998</v>
      </c>
      <c r="O28" s="508">
        <v>106039.91</v>
      </c>
      <c r="P28" s="205"/>
    </row>
    <row r="29" spans="2:16" x14ac:dyDescent="0.25">
      <c r="B29" s="631" t="s">
        <v>264</v>
      </c>
      <c r="C29" s="631"/>
      <c r="D29" s="508">
        <v>62635.600000000013</v>
      </c>
      <c r="E29" s="508">
        <v>62218.100000000013</v>
      </c>
      <c r="F29" s="508">
        <v>24002.49</v>
      </c>
      <c r="G29" s="508">
        <v>27406.93</v>
      </c>
      <c r="H29" s="508">
        <v>42135.930000000008</v>
      </c>
      <c r="I29" s="508">
        <v>96665.34</v>
      </c>
      <c r="J29" s="508">
        <v>191689.71000000002</v>
      </c>
      <c r="K29" s="508">
        <v>243530.07</v>
      </c>
      <c r="L29" s="508">
        <v>202972.22</v>
      </c>
      <c r="M29" s="508">
        <v>136522.18</v>
      </c>
      <c r="N29" s="508">
        <v>208942.34999999998</v>
      </c>
      <c r="O29" s="508">
        <v>215540.77999999997</v>
      </c>
      <c r="P29" s="205"/>
    </row>
    <row r="30" spans="2:16" ht="14.45" customHeight="1" x14ac:dyDescent="0.25">
      <c r="B30" s="632" t="s">
        <v>265</v>
      </c>
      <c r="C30" s="632"/>
      <c r="D30" s="508">
        <v>95425.72</v>
      </c>
      <c r="E30" s="508">
        <v>111721.58</v>
      </c>
      <c r="F30" s="508">
        <v>139754.16000000003</v>
      </c>
      <c r="G30" s="508">
        <v>133063.11000000004</v>
      </c>
      <c r="H30" s="508">
        <v>141579.22000000006</v>
      </c>
      <c r="I30" s="508">
        <v>141372.39000000001</v>
      </c>
      <c r="J30" s="508">
        <v>90042.530000000013</v>
      </c>
      <c r="K30" s="508">
        <v>104354.03000000003</v>
      </c>
      <c r="L30" s="508">
        <v>120667.82999999999</v>
      </c>
      <c r="M30" s="508">
        <v>219096.64</v>
      </c>
      <c r="N30" s="508">
        <v>285666</v>
      </c>
      <c r="O30" s="508">
        <v>299637.56</v>
      </c>
      <c r="P30" s="205"/>
    </row>
    <row r="31" spans="2:16" ht="14.45" customHeight="1" x14ac:dyDescent="0.25">
      <c r="B31" s="633" t="s">
        <v>266</v>
      </c>
      <c r="C31" s="633"/>
      <c r="D31" s="508">
        <v>529713.51</v>
      </c>
      <c r="E31" s="508">
        <v>530740.51</v>
      </c>
      <c r="F31" s="508">
        <v>543982.63</v>
      </c>
      <c r="G31" s="508">
        <v>554711.72</v>
      </c>
      <c r="H31" s="508">
        <v>563100.97</v>
      </c>
      <c r="I31" s="508">
        <v>566366.89</v>
      </c>
      <c r="J31" s="508">
        <v>624919.23</v>
      </c>
      <c r="K31" s="508">
        <v>642172.09</v>
      </c>
      <c r="L31" s="508">
        <v>683736.79</v>
      </c>
      <c r="M31" s="508">
        <v>687774.83000000007</v>
      </c>
      <c r="N31" s="508">
        <v>704680.19000000006</v>
      </c>
      <c r="O31" s="508">
        <v>707519.28</v>
      </c>
      <c r="P31" s="205"/>
    </row>
    <row r="32" spans="2:16" ht="15.75" thickBot="1" x14ac:dyDescent="0.3">
      <c r="B32" s="207" t="s">
        <v>484</v>
      </c>
      <c r="C32" s="208"/>
      <c r="D32" s="509">
        <v>746816.12</v>
      </c>
      <c r="E32" s="509">
        <v>804404.62000000011</v>
      </c>
      <c r="F32" s="509">
        <v>906871.47</v>
      </c>
      <c r="G32" s="509">
        <v>990346.19000000006</v>
      </c>
      <c r="H32" s="509">
        <v>1007376.8400000001</v>
      </c>
      <c r="I32" s="509">
        <v>1043393.65</v>
      </c>
      <c r="J32" s="509">
        <v>1199068.54</v>
      </c>
      <c r="K32" s="509">
        <v>1222627.6200000001</v>
      </c>
      <c r="L32" s="509">
        <v>1245691.81</v>
      </c>
      <c r="M32" s="509">
        <v>1288161.05</v>
      </c>
      <c r="N32" s="509">
        <v>1328957.53</v>
      </c>
      <c r="O32" s="509">
        <v>1418689.55</v>
      </c>
      <c r="P32" s="414"/>
    </row>
    <row r="33" spans="2:19" ht="15.75" thickTop="1" x14ac:dyDescent="0.25"/>
    <row r="36" spans="2:19" x14ac:dyDescent="0.25">
      <c r="B36" s="634" t="s">
        <v>485</v>
      </c>
      <c r="C36" s="634"/>
      <c r="D36" s="634"/>
      <c r="E36" s="634"/>
      <c r="F36" s="634"/>
      <c r="G36" s="337"/>
      <c r="H36" s="337"/>
      <c r="I36" s="337"/>
      <c r="J36" s="337"/>
      <c r="K36" s="337"/>
      <c r="L36" s="337"/>
      <c r="M36" s="337"/>
    </row>
    <row r="37" spans="2:19" x14ac:dyDescent="0.25">
      <c r="B37" s="157" t="s">
        <v>246</v>
      </c>
      <c r="C37" s="157" t="s">
        <v>486</v>
      </c>
      <c r="D37" s="157" t="s">
        <v>486</v>
      </c>
      <c r="E37" s="157" t="s">
        <v>486</v>
      </c>
      <c r="F37" s="157" t="s">
        <v>486</v>
      </c>
      <c r="G37" s="157" t="s">
        <v>486</v>
      </c>
      <c r="H37" s="157" t="s">
        <v>486</v>
      </c>
      <c r="I37" s="157" t="s">
        <v>486</v>
      </c>
      <c r="J37" s="157" t="s">
        <v>486</v>
      </c>
      <c r="K37" s="157" t="s">
        <v>486</v>
      </c>
      <c r="L37" s="157" t="s">
        <v>486</v>
      </c>
      <c r="M37" s="157" t="s">
        <v>486</v>
      </c>
      <c r="N37" s="157" t="s">
        <v>486</v>
      </c>
    </row>
    <row r="38" spans="2:19" x14ac:dyDescent="0.25">
      <c r="B38" s="105"/>
      <c r="C38" s="103" t="s">
        <v>279</v>
      </c>
      <c r="D38" s="103" t="s">
        <v>280</v>
      </c>
      <c r="E38" s="103" t="s">
        <v>281</v>
      </c>
      <c r="F38" s="103" t="s">
        <v>282</v>
      </c>
      <c r="G38" s="103" t="s">
        <v>283</v>
      </c>
      <c r="H38" s="103" t="s">
        <v>284</v>
      </c>
      <c r="I38" s="103" t="s">
        <v>285</v>
      </c>
      <c r="J38" s="103" t="s">
        <v>286</v>
      </c>
      <c r="K38" s="103" t="s">
        <v>287</v>
      </c>
      <c r="L38" s="103" t="s">
        <v>487</v>
      </c>
      <c r="M38" s="103" t="s">
        <v>488</v>
      </c>
      <c r="N38" s="103" t="s">
        <v>489</v>
      </c>
    </row>
    <row r="39" spans="2:19" x14ac:dyDescent="0.25">
      <c r="B39" s="159" t="s">
        <v>288</v>
      </c>
      <c r="C39" s="438">
        <v>113998.9</v>
      </c>
      <c r="D39" s="438">
        <v>113998.9</v>
      </c>
      <c r="E39" s="438">
        <v>113998.9</v>
      </c>
      <c r="F39" s="438">
        <v>57371.19</v>
      </c>
      <c r="G39" s="438">
        <v>57371.19</v>
      </c>
      <c r="H39" s="438">
        <v>57371.19</v>
      </c>
      <c r="I39" s="438">
        <v>45256.95</v>
      </c>
      <c r="J39" s="438">
        <v>45256.95</v>
      </c>
      <c r="K39" s="438">
        <v>45256.95</v>
      </c>
      <c r="L39" s="438">
        <v>66292.679999999993</v>
      </c>
      <c r="M39" s="438">
        <v>66292.679999999993</v>
      </c>
      <c r="N39" s="438">
        <v>66292.679999999993</v>
      </c>
    </row>
    <row r="40" spans="2:19" x14ac:dyDescent="0.25">
      <c r="B40" s="159" t="s">
        <v>289</v>
      </c>
      <c r="C40" s="438"/>
      <c r="D40" s="438">
        <v>34738.65</v>
      </c>
      <c r="E40" s="438">
        <v>34738.65</v>
      </c>
      <c r="F40" s="161"/>
      <c r="G40" s="438"/>
      <c r="H40" s="438">
        <v>18593.29</v>
      </c>
      <c r="I40" s="161"/>
      <c r="J40" s="438">
        <v>72336.739999999991</v>
      </c>
      <c r="K40" s="438">
        <v>72336.739999999991</v>
      </c>
      <c r="L40" s="161">
        <v>0</v>
      </c>
      <c r="M40" s="438">
        <v>67291.55</v>
      </c>
      <c r="N40" s="438">
        <v>67291.55</v>
      </c>
    </row>
    <row r="41" spans="2:19" x14ac:dyDescent="0.25">
      <c r="B41" s="159" t="s">
        <v>290</v>
      </c>
      <c r="C41" s="161"/>
      <c r="D41" s="438"/>
      <c r="E41" s="438">
        <v>165180.04</v>
      </c>
      <c r="F41" s="161"/>
      <c r="G41" s="161"/>
      <c r="H41" s="438">
        <v>45758.479999999996</v>
      </c>
      <c r="I41" s="161"/>
      <c r="J41" s="161"/>
      <c r="K41" s="438">
        <v>135510.62</v>
      </c>
      <c r="L41" s="161"/>
      <c r="M41" s="161"/>
      <c r="N41" s="438">
        <v>35229.01</v>
      </c>
    </row>
    <row r="42" spans="2:19" ht="15.75" thickBot="1" x14ac:dyDescent="0.3">
      <c r="B42" s="105"/>
      <c r="C42" s="439">
        <v>113998.9</v>
      </c>
      <c r="D42" s="439">
        <v>148737.54999999999</v>
      </c>
      <c r="E42" s="439">
        <v>313917.58999999997</v>
      </c>
      <c r="F42" s="439">
        <v>57371.19</v>
      </c>
      <c r="G42" s="439">
        <v>57371.19</v>
      </c>
      <c r="H42" s="439">
        <v>121722.96</v>
      </c>
      <c r="I42" s="439">
        <v>45256.95</v>
      </c>
      <c r="J42" s="439">
        <v>117593.68999999999</v>
      </c>
      <c r="K42" s="439">
        <v>253104.31</v>
      </c>
      <c r="L42" s="439">
        <v>66292.679999999993</v>
      </c>
      <c r="M42" s="439">
        <v>133584.22999999998</v>
      </c>
      <c r="N42" s="439">
        <v>168813.24</v>
      </c>
    </row>
    <row r="43" spans="2:19" ht="15.75" thickTop="1" x14ac:dyDescent="0.25"/>
    <row r="45" spans="2:19" ht="14.45" customHeight="1" x14ac:dyDescent="0.25"/>
    <row r="46" spans="2:19" x14ac:dyDescent="0.25">
      <c r="B46" s="467" t="s">
        <v>490</v>
      </c>
      <c r="C46" s="467"/>
      <c r="D46" s="467"/>
      <c r="E46" s="467"/>
      <c r="S46" s="206"/>
    </row>
    <row r="47" spans="2:19" x14ac:dyDescent="0.25">
      <c r="R47" s="206"/>
    </row>
    <row r="48" spans="2:19" x14ac:dyDescent="0.25">
      <c r="B48" s="337"/>
      <c r="C48" s="337"/>
      <c r="D48" s="440">
        <v>45748</v>
      </c>
      <c r="E48" s="440">
        <v>45778</v>
      </c>
      <c r="F48" s="440">
        <v>45809</v>
      </c>
      <c r="G48" s="440">
        <v>45839</v>
      </c>
      <c r="H48" s="440">
        <v>45870</v>
      </c>
      <c r="I48" s="440">
        <v>45901</v>
      </c>
      <c r="J48" s="440">
        <v>45931</v>
      </c>
      <c r="K48" s="440">
        <v>45962</v>
      </c>
      <c r="L48" s="440">
        <v>45992</v>
      </c>
      <c r="M48" s="440">
        <v>46023</v>
      </c>
      <c r="N48" s="440">
        <v>46054</v>
      </c>
      <c r="O48" s="440">
        <v>46082</v>
      </c>
      <c r="P48" s="440" t="s">
        <v>491</v>
      </c>
    </row>
    <row r="49" spans="2:16" x14ac:dyDescent="0.25">
      <c r="B49" s="441"/>
      <c r="C49" s="337"/>
      <c r="D49" s="337"/>
      <c r="E49" s="337"/>
      <c r="F49" s="337"/>
      <c r="G49" s="337"/>
      <c r="H49" s="337"/>
      <c r="I49" s="337"/>
      <c r="J49" s="337"/>
      <c r="K49" s="337"/>
      <c r="L49" s="337"/>
      <c r="M49" s="337"/>
      <c r="N49" s="337"/>
      <c r="O49" s="337"/>
      <c r="P49" s="337"/>
    </row>
    <row r="50" spans="2:16" x14ac:dyDescent="0.25">
      <c r="B50" s="442" t="s">
        <v>492</v>
      </c>
      <c r="C50" s="337"/>
      <c r="D50" s="510">
        <v>54845.55</v>
      </c>
      <c r="E50" s="510">
        <v>91020.959999999992</v>
      </c>
      <c r="F50" s="510">
        <v>133330.96</v>
      </c>
      <c r="G50" s="510">
        <v>109730.78</v>
      </c>
      <c r="H50" s="510">
        <v>21403.260000000002</v>
      </c>
      <c r="I50" s="510">
        <v>66889.850000000006</v>
      </c>
      <c r="J50" s="510">
        <v>164074.88999999998</v>
      </c>
      <c r="K50" s="510">
        <v>44590.200000000019</v>
      </c>
      <c r="L50" s="510">
        <v>25224.190000000002</v>
      </c>
      <c r="M50" s="510">
        <v>43039.24</v>
      </c>
      <c r="N50" s="510">
        <v>51510.63</v>
      </c>
      <c r="O50" s="510">
        <v>96052.459999999992</v>
      </c>
      <c r="P50" s="510">
        <v>901712.97000000009</v>
      </c>
    </row>
    <row r="51" spans="2:16" x14ac:dyDescent="0.25">
      <c r="B51" s="354" t="s">
        <v>493</v>
      </c>
      <c r="C51" s="337"/>
      <c r="D51" s="511"/>
      <c r="E51" s="511"/>
      <c r="F51" s="511"/>
      <c r="G51" s="511"/>
      <c r="H51" s="511"/>
      <c r="I51" s="511"/>
      <c r="J51" s="511"/>
      <c r="K51" s="511"/>
      <c r="L51" s="511"/>
      <c r="M51" s="511"/>
      <c r="N51" s="510"/>
      <c r="O51" s="510"/>
      <c r="P51" s="510"/>
    </row>
    <row r="52" spans="2:16" x14ac:dyDescent="0.25">
      <c r="B52" s="442" t="s">
        <v>494</v>
      </c>
      <c r="C52" s="337"/>
      <c r="D52" s="512">
        <v>7331.01</v>
      </c>
      <c r="E52" s="512">
        <v>8334.2000000000007</v>
      </c>
      <c r="F52" s="512">
        <v>28143.4</v>
      </c>
      <c r="G52" s="512">
        <v>30814.98</v>
      </c>
      <c r="H52" s="512">
        <v>4460</v>
      </c>
      <c r="I52" s="512">
        <v>36808.239999999998</v>
      </c>
      <c r="J52" s="512">
        <v>23478.049999999996</v>
      </c>
      <c r="K52" s="512">
        <v>13094.51</v>
      </c>
      <c r="L52" s="512">
        <v>8732</v>
      </c>
      <c r="M52" s="512">
        <v>39608.69</v>
      </c>
      <c r="N52" s="512">
        <v>11464.15</v>
      </c>
      <c r="O52" s="512">
        <v>21809.31</v>
      </c>
      <c r="P52" s="512">
        <v>234078.53999999998</v>
      </c>
    </row>
    <row r="53" spans="2:16" x14ac:dyDescent="0.25">
      <c r="B53" s="442" t="s">
        <v>495</v>
      </c>
      <c r="C53" s="337"/>
      <c r="D53" s="512">
        <v>104392.78</v>
      </c>
      <c r="E53" s="512">
        <v>6063.5</v>
      </c>
      <c r="F53" s="512">
        <v>115881.64</v>
      </c>
      <c r="G53" s="512">
        <v>6215.26</v>
      </c>
      <c r="H53" s="512">
        <v>6055</v>
      </c>
      <c r="I53" s="512">
        <v>2520</v>
      </c>
      <c r="J53" s="512">
        <v>13287.23</v>
      </c>
      <c r="K53" s="512">
        <v>23960.5</v>
      </c>
      <c r="L53" s="512">
        <v>59999.3</v>
      </c>
      <c r="M53" s="512">
        <v>21343.25</v>
      </c>
      <c r="N53" s="512">
        <v>24585.930000000004</v>
      </c>
      <c r="O53" s="512">
        <v>7388</v>
      </c>
      <c r="P53" s="512">
        <v>391692.39</v>
      </c>
    </row>
    <row r="54" spans="2:16" x14ac:dyDescent="0.25">
      <c r="B54" s="442" t="s">
        <v>496</v>
      </c>
      <c r="C54" s="337"/>
      <c r="D54" s="512">
        <v>2275.1099999999997</v>
      </c>
      <c r="E54" s="512">
        <v>0</v>
      </c>
      <c r="F54" s="512">
        <v>21155</v>
      </c>
      <c r="G54" s="512">
        <v>20340.95</v>
      </c>
      <c r="H54" s="512">
        <v>8078.29</v>
      </c>
      <c r="I54" s="512">
        <v>8491.6699999999983</v>
      </c>
      <c r="J54" s="512">
        <v>6430.2400000000007</v>
      </c>
      <c r="K54" s="512">
        <v>45955</v>
      </c>
      <c r="L54" s="512">
        <v>66779.320000000007</v>
      </c>
      <c r="M54" s="512">
        <v>5340.74</v>
      </c>
      <c r="N54" s="512">
        <v>31241.47</v>
      </c>
      <c r="O54" s="512">
        <v>6031.7</v>
      </c>
      <c r="P54" s="512">
        <v>222119.49000000002</v>
      </c>
    </row>
    <row r="55" spans="2:16" x14ac:dyDescent="0.25">
      <c r="B55" s="442" t="s">
        <v>497</v>
      </c>
      <c r="C55" s="337"/>
      <c r="D55" s="512"/>
      <c r="E55" s="512">
        <v>12294.8</v>
      </c>
      <c r="F55" s="512"/>
      <c r="G55" s="512">
        <v>2283.21</v>
      </c>
      <c r="H55" s="512"/>
      <c r="I55" s="512"/>
      <c r="J55" s="512">
        <v>4010</v>
      </c>
      <c r="K55" s="512">
        <v>3598.55</v>
      </c>
      <c r="L55" s="512">
        <v>4195</v>
      </c>
      <c r="M55" s="513">
        <v>8210</v>
      </c>
      <c r="N55" s="513"/>
      <c r="O55" s="513">
        <v>1510</v>
      </c>
      <c r="P55" s="514">
        <v>36101.56</v>
      </c>
    </row>
    <row r="56" spans="2:16" x14ac:dyDescent="0.25">
      <c r="B56" s="442" t="s">
        <v>498</v>
      </c>
      <c r="C56" s="337"/>
      <c r="D56" s="510">
        <v>113998.9</v>
      </c>
      <c r="E56" s="510">
        <v>26692.5</v>
      </c>
      <c r="F56" s="510">
        <v>165180.04</v>
      </c>
      <c r="G56" s="510">
        <v>59654.400000000001</v>
      </c>
      <c r="H56" s="510">
        <v>18593.29</v>
      </c>
      <c r="I56" s="510">
        <v>47819.909999999996</v>
      </c>
      <c r="J56" s="510">
        <v>47205.52</v>
      </c>
      <c r="K56" s="510">
        <v>86608.560000000012</v>
      </c>
      <c r="L56" s="510">
        <v>139705.62</v>
      </c>
      <c r="M56" s="510">
        <v>74502.680000000008</v>
      </c>
      <c r="N56" s="510">
        <v>67291.55</v>
      </c>
      <c r="O56" s="510">
        <v>36739.01</v>
      </c>
      <c r="P56" s="510">
        <v>883991.9800000001</v>
      </c>
    </row>
    <row r="57" spans="2:16" ht="15.75" thickBot="1" x14ac:dyDescent="0.3">
      <c r="B57" s="441" t="s">
        <v>499</v>
      </c>
      <c r="C57" s="337"/>
      <c r="D57" s="186">
        <v>-59153.35</v>
      </c>
      <c r="E57" s="186">
        <v>64328.459999999992</v>
      </c>
      <c r="F57" s="186">
        <v>-31849.08</v>
      </c>
      <c r="G57" s="186">
        <v>50076.380000000012</v>
      </c>
      <c r="H57" s="186">
        <v>2809.9700000000021</v>
      </c>
      <c r="I57" s="186">
        <v>19069.94000000001</v>
      </c>
      <c r="J57" s="186">
        <v>116869.37</v>
      </c>
      <c r="K57" s="186">
        <v>-38419.809999999983</v>
      </c>
      <c r="L57" s="186">
        <v>-110286.43000000001</v>
      </c>
      <c r="M57" s="186">
        <v>-23253.440000000002</v>
      </c>
      <c r="N57" s="186">
        <v>-15780.920000000009</v>
      </c>
      <c r="O57" s="186">
        <v>60823.45</v>
      </c>
      <c r="P57" s="186">
        <v>17720.989999999991</v>
      </c>
    </row>
    <row r="58" spans="2:16" ht="15.75" thickTop="1" x14ac:dyDescent="0.25"/>
    <row r="73" spans="2:36" hidden="1" x14ac:dyDescent="0.25"/>
    <row r="74" spans="2:36" hidden="1" x14ac:dyDescent="0.25"/>
    <row r="75" spans="2:36" hidden="1" x14ac:dyDescent="0.25"/>
    <row r="76" spans="2:36" hidden="1" x14ac:dyDescent="0.25">
      <c r="H76" s="623" t="s">
        <v>500</v>
      </c>
      <c r="I76" s="623"/>
      <c r="J76" s="623"/>
      <c r="K76" s="623"/>
      <c r="L76" s="623"/>
    </row>
    <row r="77" spans="2:36" ht="15" hidden="1" customHeight="1" thickBot="1" x14ac:dyDescent="0.3">
      <c r="H77" s="624"/>
      <c r="I77" s="624"/>
      <c r="J77" s="624"/>
      <c r="K77" s="624"/>
      <c r="L77" s="624"/>
    </row>
    <row r="78" spans="2:36" hidden="1" x14ac:dyDescent="0.25">
      <c r="B78" s="355"/>
      <c r="C78" s="355"/>
      <c r="D78" s="355"/>
      <c r="E78" s="355"/>
      <c r="F78" s="355"/>
      <c r="G78" s="355"/>
      <c r="H78" s="355"/>
      <c r="I78" s="355"/>
      <c r="J78" s="355"/>
      <c r="K78" s="355"/>
      <c r="L78" s="355"/>
      <c r="M78" s="355"/>
      <c r="N78" s="355"/>
      <c r="O78" s="355"/>
      <c r="P78" s="355"/>
      <c r="R78" s="355"/>
      <c r="S78" s="355"/>
      <c r="T78" s="355"/>
      <c r="U78" s="355"/>
      <c r="V78" s="355"/>
      <c r="W78" s="355"/>
      <c r="X78" s="355"/>
      <c r="Y78" s="355"/>
      <c r="Z78" s="355"/>
      <c r="AA78" s="355"/>
      <c r="AB78" s="355"/>
      <c r="AC78" s="355"/>
      <c r="AD78" s="355"/>
      <c r="AE78" s="355"/>
      <c r="AF78" s="355"/>
      <c r="AG78" s="355"/>
      <c r="AH78" s="355"/>
      <c r="AI78" s="355"/>
      <c r="AJ78" s="355"/>
    </row>
    <row r="79" spans="2:36" hidden="1" x14ac:dyDescent="0.25">
      <c r="B79" s="355"/>
      <c r="C79" s="355"/>
      <c r="D79" s="355"/>
      <c r="E79" s="355"/>
      <c r="F79" s="355"/>
      <c r="G79" s="355"/>
      <c r="H79" s="355"/>
      <c r="I79" s="355"/>
      <c r="J79" s="355"/>
      <c r="K79" s="355"/>
      <c r="L79" s="355"/>
      <c r="M79" s="355"/>
      <c r="N79" s="355"/>
      <c r="O79" s="355"/>
      <c r="P79" s="355"/>
      <c r="R79" s="355"/>
      <c r="S79" s="355"/>
      <c r="T79" s="355"/>
      <c r="U79" s="355"/>
      <c r="V79" s="355"/>
      <c r="W79" s="355"/>
      <c r="X79" s="355"/>
      <c r="Y79" s="355"/>
      <c r="Z79" s="355"/>
      <c r="AA79" s="355"/>
      <c r="AB79" s="355"/>
      <c r="AC79" s="355"/>
      <c r="AD79" s="355"/>
      <c r="AE79" s="355"/>
      <c r="AF79" s="355"/>
      <c r="AG79" s="355"/>
      <c r="AH79" s="355"/>
      <c r="AI79" s="355"/>
      <c r="AJ79" s="355"/>
    </row>
    <row r="80" spans="2:36" hidden="1" x14ac:dyDescent="0.25">
      <c r="B80" s="355"/>
      <c r="C80" s="355"/>
      <c r="D80" s="355"/>
      <c r="E80" s="355"/>
      <c r="F80" s="355"/>
      <c r="G80" s="355"/>
      <c r="H80" s="355"/>
      <c r="I80" s="355"/>
      <c r="J80" s="355"/>
      <c r="K80" s="355"/>
      <c r="L80" s="355"/>
      <c r="M80" s="355"/>
      <c r="N80" s="355"/>
      <c r="O80" s="355"/>
      <c r="P80" s="355"/>
      <c r="R80" s="355"/>
      <c r="S80" s="355"/>
      <c r="T80" s="355"/>
      <c r="U80" s="355"/>
      <c r="V80" s="355"/>
      <c r="W80" s="355"/>
      <c r="X80" s="355"/>
      <c r="Y80" s="355"/>
      <c r="Z80" s="355"/>
      <c r="AA80" s="355"/>
      <c r="AB80" s="355"/>
      <c r="AC80" s="355"/>
      <c r="AD80" s="355"/>
      <c r="AE80" s="355"/>
      <c r="AF80" s="355"/>
      <c r="AG80" s="355"/>
      <c r="AH80" s="355"/>
      <c r="AI80" s="355"/>
      <c r="AJ80" s="355"/>
    </row>
    <row r="81" spans="2:36" hidden="1" x14ac:dyDescent="0.25">
      <c r="B81" s="355"/>
      <c r="C81" s="355"/>
      <c r="D81" s="355"/>
      <c r="E81" s="355"/>
      <c r="F81" s="355"/>
      <c r="G81" s="355"/>
      <c r="H81" s="355"/>
      <c r="I81" s="355"/>
      <c r="J81" s="355"/>
      <c r="K81" s="355"/>
      <c r="L81" s="355"/>
      <c r="M81" s="355"/>
      <c r="N81" s="355"/>
      <c r="O81" s="355"/>
      <c r="P81" s="355"/>
      <c r="R81" s="355"/>
      <c r="S81" s="355"/>
      <c r="T81" s="355"/>
      <c r="U81" s="355"/>
      <c r="V81" s="355"/>
      <c r="W81" s="355"/>
      <c r="X81" s="355"/>
      <c r="Y81" s="355"/>
      <c r="Z81" s="355"/>
      <c r="AA81" s="355"/>
      <c r="AB81" s="355"/>
      <c r="AC81" s="355"/>
      <c r="AD81" s="355"/>
      <c r="AE81" s="355"/>
      <c r="AF81" s="355"/>
      <c r="AG81" s="355"/>
      <c r="AH81" s="355"/>
      <c r="AI81" s="355"/>
      <c r="AJ81" s="355"/>
    </row>
    <row r="82" spans="2:36" hidden="1" x14ac:dyDescent="0.25">
      <c r="B82" s="355"/>
      <c r="C82" s="355"/>
      <c r="D82" s="355"/>
      <c r="E82" s="355"/>
      <c r="F82" s="355"/>
      <c r="G82" s="355"/>
      <c r="H82" s="355"/>
      <c r="I82" s="355"/>
      <c r="J82" s="355"/>
      <c r="K82" s="355"/>
      <c r="L82" s="355"/>
      <c r="M82" s="355"/>
      <c r="N82" s="355"/>
      <c r="O82" s="355"/>
      <c r="P82" s="355"/>
      <c r="R82" s="355"/>
      <c r="S82" s="355"/>
      <c r="T82" s="355"/>
      <c r="U82" s="355"/>
      <c r="V82" s="355"/>
      <c r="W82" s="355"/>
      <c r="X82" s="355"/>
      <c r="Y82" s="355"/>
      <c r="Z82" s="355"/>
      <c r="AA82" s="355"/>
      <c r="AB82" s="355"/>
      <c r="AC82" s="355"/>
      <c r="AD82" s="355"/>
      <c r="AE82" s="355"/>
      <c r="AF82" s="355"/>
      <c r="AG82" s="355"/>
      <c r="AH82" s="355"/>
      <c r="AI82" s="355"/>
      <c r="AJ82" s="355"/>
    </row>
    <row r="83" spans="2:36" hidden="1" x14ac:dyDescent="0.25">
      <c r="B83" s="355"/>
      <c r="C83" s="355"/>
      <c r="D83" s="355"/>
      <c r="E83" s="355"/>
      <c r="F83" s="355"/>
      <c r="G83" s="355"/>
      <c r="H83" s="355"/>
      <c r="I83" s="355"/>
      <c r="J83" s="355"/>
      <c r="K83" s="355"/>
      <c r="L83" s="355"/>
      <c r="M83" s="355"/>
      <c r="N83" s="355"/>
      <c r="O83" s="355"/>
      <c r="P83" s="355"/>
      <c r="R83" s="355"/>
      <c r="S83" s="355"/>
      <c r="T83" s="355"/>
      <c r="U83" s="355"/>
      <c r="V83" s="355"/>
      <c r="W83" s="355"/>
      <c r="X83" s="355"/>
      <c r="Y83" s="355"/>
      <c r="Z83" s="355"/>
      <c r="AA83" s="355"/>
      <c r="AB83" s="355"/>
      <c r="AC83" s="355"/>
      <c r="AD83" s="355"/>
      <c r="AE83" s="355"/>
      <c r="AF83" s="355"/>
      <c r="AG83" s="355"/>
      <c r="AH83" s="355"/>
      <c r="AI83" s="355"/>
      <c r="AJ83" s="355"/>
    </row>
    <row r="84" spans="2:36" hidden="1" x14ac:dyDescent="0.25">
      <c r="B84" s="355"/>
      <c r="C84" s="355"/>
      <c r="D84" s="355"/>
      <c r="E84" s="355"/>
      <c r="F84" s="355"/>
      <c r="G84" s="355"/>
      <c r="H84" s="355"/>
      <c r="I84" s="355"/>
      <c r="J84" s="355"/>
      <c r="K84" s="355"/>
      <c r="L84" s="355"/>
      <c r="M84" s="355"/>
      <c r="N84" s="355"/>
      <c r="O84" s="355"/>
      <c r="P84" s="355"/>
      <c r="R84" s="355"/>
      <c r="S84" s="355"/>
      <c r="T84" s="355"/>
      <c r="U84" s="355"/>
      <c r="V84" s="355"/>
      <c r="W84" s="355"/>
      <c r="X84" s="355"/>
      <c r="Y84" s="355"/>
      <c r="Z84" s="355"/>
      <c r="AA84" s="355"/>
      <c r="AB84" s="355"/>
      <c r="AC84" s="355"/>
      <c r="AD84" s="355"/>
      <c r="AE84" s="355"/>
      <c r="AF84" s="355"/>
      <c r="AG84" s="355"/>
      <c r="AH84" s="355"/>
      <c r="AI84" s="355"/>
      <c r="AJ84" s="355"/>
    </row>
    <row r="85" spans="2:36" hidden="1" x14ac:dyDescent="0.25">
      <c r="B85" s="355"/>
      <c r="C85" s="355"/>
      <c r="D85" s="355"/>
      <c r="E85" s="355"/>
      <c r="F85" s="355"/>
      <c r="G85" s="355"/>
      <c r="H85" s="355"/>
      <c r="I85" s="355"/>
      <c r="J85" s="355"/>
      <c r="K85" s="355"/>
      <c r="L85" s="355"/>
      <c r="M85" s="355"/>
      <c r="N85" s="355"/>
      <c r="O85" s="355"/>
      <c r="P85" s="355"/>
      <c r="R85" s="355"/>
      <c r="S85" s="355"/>
      <c r="T85" s="355"/>
      <c r="U85" s="355"/>
      <c r="V85" s="355"/>
      <c r="W85" s="355"/>
      <c r="X85" s="355"/>
      <c r="Y85" s="355"/>
      <c r="Z85" s="355"/>
      <c r="AA85" s="355"/>
      <c r="AB85" s="355"/>
      <c r="AC85" s="355"/>
      <c r="AD85" s="355"/>
      <c r="AE85" s="355"/>
      <c r="AF85" s="355"/>
      <c r="AG85" s="355"/>
      <c r="AH85" s="355"/>
      <c r="AI85" s="355"/>
      <c r="AJ85" s="355"/>
    </row>
    <row r="86" spans="2:36" hidden="1" x14ac:dyDescent="0.25">
      <c r="B86" s="355"/>
      <c r="C86" s="355"/>
      <c r="D86" s="355"/>
      <c r="E86" s="355"/>
      <c r="F86" s="355"/>
      <c r="G86" s="355"/>
      <c r="H86" s="355"/>
      <c r="I86" s="355"/>
      <c r="J86" s="355"/>
      <c r="K86" s="355"/>
      <c r="L86" s="355"/>
      <c r="M86" s="355"/>
      <c r="N86" s="355"/>
      <c r="O86" s="355"/>
      <c r="P86" s="355"/>
      <c r="R86" s="355"/>
      <c r="S86" s="355"/>
      <c r="T86" s="355"/>
      <c r="U86" s="355"/>
      <c r="V86" s="355"/>
      <c r="W86" s="355"/>
      <c r="X86" s="355"/>
      <c r="Y86" s="355"/>
      <c r="Z86" s="355"/>
      <c r="AA86" s="355"/>
      <c r="AB86" s="355"/>
      <c r="AC86" s="355"/>
      <c r="AD86" s="355"/>
      <c r="AE86" s="355"/>
      <c r="AF86" s="355"/>
      <c r="AG86" s="355"/>
      <c r="AH86" s="355"/>
      <c r="AI86" s="355"/>
      <c r="AJ86" s="355"/>
    </row>
    <row r="87" spans="2:36" hidden="1" x14ac:dyDescent="0.25">
      <c r="B87" s="355"/>
      <c r="C87" s="355"/>
      <c r="D87" s="355"/>
      <c r="E87" s="355"/>
      <c r="F87" s="355"/>
      <c r="G87" s="355"/>
      <c r="H87" s="355"/>
      <c r="I87" s="355"/>
      <c r="J87" s="355"/>
      <c r="K87" s="355"/>
      <c r="L87" s="355"/>
      <c r="M87" s="355"/>
      <c r="N87" s="355"/>
      <c r="O87" s="355"/>
      <c r="P87" s="355"/>
      <c r="R87" s="355"/>
      <c r="S87" s="355"/>
      <c r="T87" s="355"/>
      <c r="U87" s="355"/>
      <c r="V87" s="355"/>
      <c r="W87" s="355"/>
      <c r="X87" s="355"/>
      <c r="Y87" s="355"/>
      <c r="Z87" s="355"/>
      <c r="AA87" s="355"/>
      <c r="AB87" s="355"/>
      <c r="AC87" s="355"/>
      <c r="AD87" s="355"/>
      <c r="AE87" s="355"/>
      <c r="AF87" s="355"/>
      <c r="AG87" s="355"/>
      <c r="AH87" s="355"/>
      <c r="AI87" s="355"/>
      <c r="AJ87" s="355"/>
    </row>
    <row r="88" spans="2:36" hidden="1" x14ac:dyDescent="0.25">
      <c r="B88" s="355"/>
      <c r="C88" s="355"/>
      <c r="D88" s="355"/>
      <c r="E88" s="355"/>
      <c r="F88" s="355"/>
      <c r="G88" s="355"/>
      <c r="H88" s="355"/>
      <c r="I88" s="355"/>
      <c r="J88" s="355"/>
      <c r="K88" s="355"/>
      <c r="L88" s="355"/>
      <c r="M88" s="355"/>
      <c r="N88" s="355"/>
      <c r="O88" s="355"/>
      <c r="P88" s="355"/>
      <c r="R88" s="355"/>
      <c r="S88" s="355"/>
      <c r="T88" s="355"/>
      <c r="U88" s="355"/>
      <c r="V88" s="355"/>
      <c r="W88" s="355"/>
      <c r="X88" s="355"/>
      <c r="Y88" s="355"/>
      <c r="Z88" s="355"/>
      <c r="AA88" s="355"/>
      <c r="AB88" s="355"/>
      <c r="AC88" s="355"/>
      <c r="AD88" s="355"/>
      <c r="AE88" s="355"/>
      <c r="AF88" s="355"/>
      <c r="AG88" s="355"/>
      <c r="AH88" s="355"/>
      <c r="AI88" s="355"/>
      <c r="AJ88" s="355"/>
    </row>
    <row r="89" spans="2:36" hidden="1" x14ac:dyDescent="0.25">
      <c r="B89" s="355"/>
      <c r="C89" s="355"/>
      <c r="D89" s="355"/>
      <c r="E89" s="355"/>
      <c r="F89" s="355"/>
      <c r="G89" s="355"/>
      <c r="H89" s="355"/>
      <c r="I89" s="355"/>
      <c r="J89" s="355"/>
      <c r="K89" s="355"/>
      <c r="L89" s="355"/>
      <c r="M89" s="355"/>
      <c r="N89" s="355"/>
      <c r="O89" s="355"/>
      <c r="P89" s="355"/>
      <c r="R89" s="355"/>
      <c r="S89" s="355"/>
      <c r="T89" s="355"/>
      <c r="U89" s="355"/>
      <c r="V89" s="355"/>
      <c r="W89" s="355"/>
      <c r="X89" s="355"/>
      <c r="Y89" s="355"/>
      <c r="Z89" s="355"/>
      <c r="AA89" s="355"/>
      <c r="AB89" s="355"/>
      <c r="AC89" s="355"/>
      <c r="AD89" s="355"/>
      <c r="AE89" s="355"/>
      <c r="AF89" s="355"/>
      <c r="AG89" s="355"/>
      <c r="AH89" s="355"/>
      <c r="AI89" s="355"/>
      <c r="AJ89" s="355"/>
    </row>
    <row r="90" spans="2:36" hidden="1" x14ac:dyDescent="0.25">
      <c r="B90" s="355"/>
      <c r="C90" s="355"/>
      <c r="D90" s="355"/>
      <c r="E90" s="355"/>
      <c r="F90" s="355"/>
      <c r="G90" s="355"/>
      <c r="H90" s="355"/>
      <c r="I90" s="355"/>
      <c r="J90" s="355"/>
      <c r="K90" s="355"/>
      <c r="L90" s="355"/>
      <c r="M90" s="355"/>
      <c r="N90" s="355"/>
      <c r="O90" s="355"/>
      <c r="P90" s="355"/>
      <c r="R90" s="355"/>
      <c r="S90" s="355"/>
      <c r="T90" s="355"/>
      <c r="U90" s="355"/>
      <c r="V90" s="355"/>
      <c r="W90" s="355"/>
      <c r="X90" s="355"/>
      <c r="Y90" s="355"/>
      <c r="Z90" s="355"/>
      <c r="AA90" s="355"/>
      <c r="AB90" s="355"/>
      <c r="AC90" s="355"/>
      <c r="AD90" s="355"/>
      <c r="AE90" s="355"/>
      <c r="AF90" s="355"/>
      <c r="AG90" s="355"/>
      <c r="AH90" s="355"/>
      <c r="AI90" s="355"/>
      <c r="AJ90" s="355"/>
    </row>
    <row r="91" spans="2:36" hidden="1" x14ac:dyDescent="0.25">
      <c r="B91" s="355"/>
      <c r="C91" s="355"/>
      <c r="D91" s="355"/>
      <c r="E91" s="355"/>
      <c r="F91" s="355"/>
      <c r="G91" s="355"/>
      <c r="H91" s="355"/>
      <c r="I91" s="355"/>
      <c r="J91" s="355"/>
      <c r="K91" s="355"/>
      <c r="L91" s="355"/>
      <c r="M91" s="355"/>
      <c r="N91" s="355"/>
      <c r="O91" s="355"/>
      <c r="P91" s="355"/>
      <c r="R91" s="355"/>
      <c r="S91" s="355"/>
      <c r="T91" s="355"/>
      <c r="U91" s="355"/>
      <c r="V91" s="355"/>
      <c r="W91" s="355"/>
      <c r="X91" s="355"/>
      <c r="Y91" s="355"/>
      <c r="Z91" s="355"/>
      <c r="AA91" s="355"/>
      <c r="AB91" s="355"/>
      <c r="AC91" s="355"/>
      <c r="AD91" s="355"/>
      <c r="AE91" s="355"/>
      <c r="AF91" s="355"/>
      <c r="AG91" s="355"/>
      <c r="AH91" s="355"/>
      <c r="AI91" s="355"/>
      <c r="AJ91" s="355"/>
    </row>
    <row r="92" spans="2:36" hidden="1" x14ac:dyDescent="0.25">
      <c r="B92" s="355"/>
      <c r="C92" s="355"/>
      <c r="D92" s="355"/>
      <c r="E92" s="355"/>
      <c r="F92" s="355"/>
      <c r="G92" s="355"/>
      <c r="H92" s="355"/>
      <c r="I92" s="355"/>
      <c r="J92" s="355"/>
      <c r="K92" s="355"/>
      <c r="L92" s="355"/>
      <c r="M92" s="355"/>
      <c r="N92" s="355"/>
      <c r="O92" s="355"/>
      <c r="P92" s="355"/>
      <c r="R92" s="355"/>
      <c r="S92" s="355"/>
      <c r="T92" s="355"/>
      <c r="U92" s="355"/>
      <c r="V92" s="355"/>
      <c r="W92" s="355"/>
      <c r="X92" s="355"/>
      <c r="Y92" s="355"/>
      <c r="Z92" s="355"/>
      <c r="AA92" s="355"/>
      <c r="AB92" s="355"/>
      <c r="AC92" s="355"/>
      <c r="AD92" s="355"/>
      <c r="AE92" s="355"/>
      <c r="AF92" s="355"/>
      <c r="AG92" s="355"/>
      <c r="AH92" s="355"/>
      <c r="AI92" s="355"/>
      <c r="AJ92" s="355"/>
    </row>
    <row r="93" spans="2:36" hidden="1" x14ac:dyDescent="0.25">
      <c r="B93" s="355"/>
      <c r="C93" s="355"/>
      <c r="D93" s="355"/>
      <c r="E93" s="355"/>
      <c r="F93" s="355"/>
      <c r="G93" s="355"/>
      <c r="H93" s="355"/>
      <c r="I93" s="355"/>
      <c r="J93" s="355"/>
      <c r="K93" s="355"/>
      <c r="L93" s="355"/>
      <c r="M93" s="355"/>
      <c r="N93" s="355"/>
      <c r="O93" s="355"/>
      <c r="P93" s="355"/>
      <c r="R93" s="355"/>
      <c r="S93" s="355"/>
      <c r="T93" s="355"/>
      <c r="U93" s="355"/>
      <c r="V93" s="355"/>
      <c r="W93" s="355"/>
      <c r="X93" s="355"/>
      <c r="Y93" s="355"/>
      <c r="Z93" s="355"/>
      <c r="AA93" s="355"/>
      <c r="AB93" s="355"/>
      <c r="AC93" s="355"/>
      <c r="AD93" s="355"/>
      <c r="AE93" s="355"/>
      <c r="AF93" s="355"/>
      <c r="AG93" s="355"/>
      <c r="AH93" s="355"/>
      <c r="AI93" s="355"/>
      <c r="AJ93" s="355"/>
    </row>
    <row r="94" spans="2:36" hidden="1" x14ac:dyDescent="0.25">
      <c r="B94" s="355"/>
      <c r="C94" s="355"/>
      <c r="D94" s="355"/>
      <c r="E94" s="355"/>
      <c r="F94" s="355"/>
      <c r="G94" s="355"/>
      <c r="H94" s="355"/>
      <c r="I94" s="355"/>
      <c r="J94" s="355"/>
      <c r="K94" s="355"/>
      <c r="L94" s="355"/>
      <c r="M94" s="355"/>
      <c r="N94" s="355"/>
      <c r="O94" s="355"/>
      <c r="P94" s="355"/>
      <c r="R94" s="355"/>
      <c r="S94" s="355"/>
      <c r="T94" s="355"/>
      <c r="U94" s="355"/>
      <c r="V94" s="355"/>
      <c r="W94" s="355"/>
      <c r="X94" s="355"/>
      <c r="Y94" s="355"/>
      <c r="Z94" s="355"/>
      <c r="AA94" s="355"/>
      <c r="AB94" s="355"/>
      <c r="AC94" s="355"/>
      <c r="AD94" s="355"/>
      <c r="AE94" s="355"/>
      <c r="AF94" s="355"/>
      <c r="AG94" s="355"/>
      <c r="AH94" s="355"/>
      <c r="AI94" s="355"/>
      <c r="AJ94" s="355"/>
    </row>
    <row r="95" spans="2:36" hidden="1" x14ac:dyDescent="0.25">
      <c r="B95" s="355"/>
      <c r="C95" s="355"/>
      <c r="D95" s="355"/>
      <c r="E95" s="355"/>
      <c r="F95" s="355"/>
      <c r="G95" s="355"/>
      <c r="H95" s="355"/>
      <c r="I95" s="355"/>
      <c r="J95" s="355"/>
      <c r="K95" s="355"/>
      <c r="L95" s="355"/>
      <c r="M95" s="355"/>
      <c r="N95" s="355"/>
      <c r="O95" s="355"/>
      <c r="P95" s="355"/>
      <c r="R95" s="355"/>
      <c r="S95" s="355"/>
      <c r="T95" s="355"/>
      <c r="U95" s="355"/>
      <c r="V95" s="355"/>
      <c r="W95" s="355"/>
      <c r="X95" s="355"/>
      <c r="Y95" s="355"/>
      <c r="Z95" s="355"/>
      <c r="AA95" s="355"/>
      <c r="AB95" s="355"/>
      <c r="AC95" s="355"/>
      <c r="AD95" s="355"/>
      <c r="AE95" s="355"/>
      <c r="AF95" s="355"/>
      <c r="AG95" s="355"/>
      <c r="AH95" s="355"/>
      <c r="AI95" s="355"/>
      <c r="AJ95" s="355"/>
    </row>
    <row r="96" spans="2:36" hidden="1" x14ac:dyDescent="0.25">
      <c r="B96" s="355"/>
      <c r="C96" s="355"/>
      <c r="D96" s="355"/>
      <c r="E96" s="355"/>
      <c r="F96" s="355"/>
      <c r="G96" s="355"/>
      <c r="H96" s="355"/>
      <c r="I96" s="355"/>
      <c r="J96" s="355"/>
      <c r="K96" s="355"/>
      <c r="L96" s="355"/>
      <c r="M96" s="355"/>
      <c r="N96" s="355"/>
      <c r="O96" s="355"/>
      <c r="P96" s="355"/>
      <c r="R96" s="355"/>
      <c r="S96" s="355"/>
      <c r="T96" s="355"/>
      <c r="U96" s="355"/>
      <c r="V96" s="355"/>
      <c r="W96" s="355"/>
      <c r="X96" s="355"/>
      <c r="Y96" s="355"/>
      <c r="Z96" s="355"/>
      <c r="AA96" s="355"/>
      <c r="AB96" s="355"/>
      <c r="AC96" s="355"/>
      <c r="AD96" s="355"/>
      <c r="AE96" s="355"/>
      <c r="AF96" s="355"/>
      <c r="AG96" s="355"/>
      <c r="AH96" s="355"/>
      <c r="AI96" s="355"/>
      <c r="AJ96" s="355"/>
    </row>
    <row r="97" spans="2:36" hidden="1" x14ac:dyDescent="0.25">
      <c r="B97" s="355"/>
      <c r="C97" s="355"/>
      <c r="D97" s="355"/>
      <c r="E97" s="355"/>
      <c r="F97" s="355"/>
      <c r="G97" s="355"/>
      <c r="H97" s="355"/>
      <c r="I97" s="355"/>
      <c r="J97" s="355"/>
      <c r="K97" s="355"/>
      <c r="L97" s="355"/>
      <c r="M97" s="355"/>
      <c r="N97" s="355"/>
      <c r="O97" s="355"/>
      <c r="P97" s="355"/>
      <c r="R97" s="355"/>
      <c r="S97" s="355"/>
      <c r="T97" s="355"/>
      <c r="U97" s="355"/>
      <c r="V97" s="355"/>
      <c r="W97" s="355"/>
      <c r="X97" s="355"/>
      <c r="Y97" s="355"/>
      <c r="Z97" s="355"/>
      <c r="AA97" s="355"/>
      <c r="AB97" s="355"/>
      <c r="AC97" s="355"/>
      <c r="AD97" s="355"/>
      <c r="AE97" s="355"/>
      <c r="AF97" s="355"/>
      <c r="AG97" s="355"/>
      <c r="AH97" s="355"/>
      <c r="AI97" s="355"/>
      <c r="AJ97" s="355"/>
    </row>
    <row r="98" spans="2:36" hidden="1" x14ac:dyDescent="0.25">
      <c r="B98" s="355"/>
      <c r="C98" s="355"/>
      <c r="D98" s="355"/>
      <c r="E98" s="355"/>
      <c r="F98" s="355"/>
      <c r="G98" s="355"/>
      <c r="H98" s="355"/>
      <c r="I98" s="355"/>
      <c r="J98" s="355"/>
      <c r="K98" s="355"/>
      <c r="L98" s="355"/>
      <c r="M98" s="355"/>
      <c r="N98" s="355"/>
      <c r="O98" s="355"/>
      <c r="P98" s="355"/>
      <c r="R98" s="355"/>
      <c r="S98" s="355"/>
      <c r="T98" s="355"/>
      <c r="U98" s="355"/>
      <c r="V98" s="355"/>
      <c r="W98" s="355"/>
      <c r="X98" s="355"/>
      <c r="Y98" s="355"/>
      <c r="Z98" s="355"/>
      <c r="AA98" s="355"/>
      <c r="AB98" s="355"/>
      <c r="AC98" s="355"/>
      <c r="AD98" s="355"/>
      <c r="AE98" s="355"/>
      <c r="AF98" s="355"/>
      <c r="AG98" s="355"/>
      <c r="AH98" s="355"/>
      <c r="AI98" s="355"/>
      <c r="AJ98" s="355"/>
    </row>
    <row r="99" spans="2:36" hidden="1" x14ac:dyDescent="0.25">
      <c r="B99" s="355"/>
      <c r="C99" s="355"/>
      <c r="D99" s="355"/>
      <c r="E99" s="355"/>
      <c r="F99" s="355"/>
      <c r="G99" s="355"/>
      <c r="H99" s="355"/>
      <c r="I99" s="355"/>
      <c r="J99" s="355"/>
      <c r="K99" s="355"/>
      <c r="L99" s="355"/>
      <c r="M99" s="355"/>
      <c r="N99" s="355"/>
      <c r="O99" s="355"/>
      <c r="P99" s="355"/>
      <c r="R99" s="355"/>
      <c r="S99" s="355"/>
      <c r="T99" s="355"/>
      <c r="U99" s="355"/>
      <c r="V99" s="355"/>
      <c r="W99" s="355"/>
      <c r="X99" s="355"/>
      <c r="Y99" s="355"/>
      <c r="Z99" s="355"/>
      <c r="AA99" s="355"/>
      <c r="AB99" s="355"/>
      <c r="AC99" s="355"/>
      <c r="AD99" s="355"/>
      <c r="AE99" s="355"/>
      <c r="AF99" s="355"/>
      <c r="AG99" s="355"/>
      <c r="AH99" s="355"/>
      <c r="AI99" s="355"/>
      <c r="AJ99" s="355"/>
    </row>
    <row r="100" spans="2:36" hidden="1" x14ac:dyDescent="0.25">
      <c r="B100" s="355"/>
      <c r="C100" s="355"/>
      <c r="D100" s="355"/>
      <c r="E100" s="355"/>
      <c r="F100" s="355"/>
      <c r="G100" s="355"/>
      <c r="H100" s="355"/>
      <c r="I100" s="355"/>
      <c r="J100" s="355"/>
      <c r="K100" s="355"/>
      <c r="L100" s="355"/>
      <c r="M100" s="355"/>
      <c r="N100" s="355"/>
      <c r="O100" s="355"/>
      <c r="P100" s="355"/>
      <c r="R100" s="355"/>
      <c r="S100" s="355"/>
      <c r="T100" s="355"/>
      <c r="U100" s="355"/>
      <c r="V100" s="355"/>
      <c r="W100" s="355"/>
      <c r="X100" s="355"/>
      <c r="Y100" s="355"/>
      <c r="Z100" s="355"/>
      <c r="AA100" s="355"/>
      <c r="AB100" s="355"/>
      <c r="AC100" s="355"/>
      <c r="AD100" s="355"/>
      <c r="AE100" s="355"/>
      <c r="AF100" s="355"/>
      <c r="AG100" s="355"/>
      <c r="AH100" s="355"/>
      <c r="AI100" s="355"/>
      <c r="AJ100" s="355"/>
    </row>
    <row r="101" spans="2:36" hidden="1" x14ac:dyDescent="0.25"/>
    <row r="102" spans="2:36" hidden="1" x14ac:dyDescent="0.25"/>
    <row r="103" spans="2:36" hidden="1" x14ac:dyDescent="0.25"/>
    <row r="104" spans="2:36" hidden="1" x14ac:dyDescent="0.25"/>
    <row r="105" spans="2:36" hidden="1" x14ac:dyDescent="0.25"/>
  </sheetData>
  <mergeCells count="11">
    <mergeCell ref="H76:L77"/>
    <mergeCell ref="B1:O1"/>
    <mergeCell ref="I4:J4"/>
    <mergeCell ref="M4:N4"/>
    <mergeCell ref="C24:D24"/>
    <mergeCell ref="B27:C27"/>
    <mergeCell ref="B28:C28"/>
    <mergeCell ref="B29:C29"/>
    <mergeCell ref="B30:C30"/>
    <mergeCell ref="B31:C31"/>
    <mergeCell ref="B36:F36"/>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S26"/>
  <sheetViews>
    <sheetView showGridLines="0" zoomScale="90" zoomScaleNormal="90" workbookViewId="0">
      <selection activeCell="D24" sqref="D24:E24"/>
    </sheetView>
  </sheetViews>
  <sheetFormatPr defaultRowHeight="15" x14ac:dyDescent="0.25"/>
  <cols>
    <col min="1" max="1" width="34.28515625" customWidth="1"/>
    <col min="2" max="2" width="13.140625" customWidth="1"/>
    <col min="3" max="3" width="3.85546875" customWidth="1"/>
    <col min="4" max="4" width="12.7109375" bestFit="1" customWidth="1"/>
    <col min="5" max="5" width="11.28515625" customWidth="1"/>
    <col min="6" max="6" width="18.28515625" customWidth="1"/>
    <col min="7" max="7" width="0" hidden="1" customWidth="1"/>
    <col min="8" max="8" width="9.85546875" hidden="1" customWidth="1"/>
    <col min="9" max="13" width="0" hidden="1" customWidth="1"/>
    <col min="14" max="14" width="38.140625" customWidth="1"/>
    <col min="15" max="15" width="14.42578125" customWidth="1"/>
    <col min="17" max="17" width="9.7109375" bestFit="1" customWidth="1"/>
  </cols>
  <sheetData>
    <row r="1" spans="1:19" ht="15.75" customHeight="1" x14ac:dyDescent="0.25">
      <c r="A1" s="635" t="s">
        <v>635</v>
      </c>
      <c r="B1" s="635"/>
      <c r="C1" s="635"/>
      <c r="D1" s="635"/>
      <c r="E1" s="635"/>
      <c r="F1" s="635"/>
    </row>
    <row r="2" spans="1:19" x14ac:dyDescent="0.25">
      <c r="A2" s="635"/>
      <c r="B2" s="635"/>
      <c r="C2" s="635"/>
      <c r="D2" s="635"/>
      <c r="E2" s="635"/>
      <c r="F2" s="635"/>
    </row>
    <row r="3" spans="1:19" ht="21.6" customHeight="1" x14ac:dyDescent="0.25">
      <c r="B3" s="263" t="s">
        <v>501</v>
      </c>
      <c r="C3" s="264"/>
      <c r="D3" s="263" t="s">
        <v>502</v>
      </c>
      <c r="E3" s="263" t="s">
        <v>503</v>
      </c>
      <c r="F3" s="263" t="s">
        <v>886</v>
      </c>
      <c r="G3" s="585"/>
      <c r="H3" s="585"/>
      <c r="I3" s="585"/>
      <c r="J3" s="585"/>
      <c r="K3" s="585"/>
      <c r="L3" s="586"/>
      <c r="M3" s="585"/>
    </row>
    <row r="4" spans="1:19" x14ac:dyDescent="0.25">
      <c r="B4" s="263" t="s">
        <v>278</v>
      </c>
      <c r="C4" s="264"/>
      <c r="D4" s="265" t="s">
        <v>278</v>
      </c>
      <c r="E4" s="265" t="s">
        <v>278</v>
      </c>
      <c r="F4" s="263" t="s">
        <v>278</v>
      </c>
      <c r="G4" s="587"/>
      <c r="H4" s="587"/>
      <c r="I4" s="587"/>
      <c r="J4" s="587"/>
      <c r="K4" s="587"/>
      <c r="L4" s="588"/>
      <c r="M4" s="589">
        <v>-6000000</v>
      </c>
    </row>
    <row r="5" spans="1:19" x14ac:dyDescent="0.25">
      <c r="A5" s="239" t="s">
        <v>504</v>
      </c>
      <c r="B5" s="266"/>
      <c r="C5" s="267"/>
      <c r="D5" s="268"/>
      <c r="E5" s="268"/>
      <c r="F5" s="266"/>
      <c r="G5" s="587" t="e">
        <v>#REF!</v>
      </c>
      <c r="H5" s="587" t="e">
        <v>#REF!</v>
      </c>
      <c r="I5" s="587" t="e">
        <v>#REF!</v>
      </c>
      <c r="J5" s="587" t="e">
        <v>#REF!</v>
      </c>
      <c r="K5" s="587" t="e">
        <v>#REF!</v>
      </c>
      <c r="L5" s="588"/>
      <c r="M5" s="589" t="e">
        <v>#REF!</v>
      </c>
    </row>
    <row r="6" spans="1:19" x14ac:dyDescent="0.25">
      <c r="A6" t="s">
        <v>505</v>
      </c>
      <c r="B6" s="269">
        <v>-5500000</v>
      </c>
      <c r="C6" s="270"/>
      <c r="D6" s="269">
        <v>-500000</v>
      </c>
      <c r="E6" s="269">
        <v>0</v>
      </c>
      <c r="F6" s="269">
        <v>-6000000</v>
      </c>
      <c r="G6" s="269" t="e">
        <v>#REF!</v>
      </c>
      <c r="H6" s="269" t="e">
        <v>#REF!</v>
      </c>
      <c r="I6" s="269" t="e">
        <v>#REF!</v>
      </c>
      <c r="J6" s="269" t="e">
        <v>#REF!</v>
      </c>
      <c r="K6" s="269" t="e">
        <v>#REF!</v>
      </c>
      <c r="L6" s="270"/>
      <c r="M6" s="590" t="e">
        <v>#REF!</v>
      </c>
    </row>
    <row r="7" spans="1:19" x14ac:dyDescent="0.25">
      <c r="A7" t="s">
        <v>506</v>
      </c>
      <c r="B7" s="269">
        <v>0</v>
      </c>
      <c r="C7" s="270"/>
      <c r="D7" s="269"/>
      <c r="E7" s="269"/>
      <c r="F7" s="269">
        <v>0</v>
      </c>
      <c r="G7" s="269"/>
      <c r="H7" s="269"/>
      <c r="I7" s="269"/>
      <c r="J7" s="269"/>
      <c r="K7" s="269"/>
      <c r="L7" s="270"/>
      <c r="M7" s="590">
        <v>0</v>
      </c>
    </row>
    <row r="8" spans="1:19" x14ac:dyDescent="0.25">
      <c r="A8" t="s">
        <v>507</v>
      </c>
      <c r="B8" s="269">
        <v>-1516879.4900000002</v>
      </c>
      <c r="C8" s="270"/>
      <c r="D8" s="269">
        <v>-100263.67</v>
      </c>
      <c r="E8" s="269">
        <v>1516879.49</v>
      </c>
      <c r="F8" s="269">
        <v>-100263.67000000016</v>
      </c>
      <c r="G8" s="269"/>
      <c r="H8" s="269"/>
      <c r="I8" s="269"/>
      <c r="J8" s="269"/>
      <c r="K8" s="269"/>
      <c r="L8" s="270"/>
      <c r="M8" s="590"/>
    </row>
    <row r="9" spans="1:19" x14ac:dyDescent="0.25">
      <c r="B9" s="269"/>
      <c r="C9" s="270"/>
      <c r="D9" s="269"/>
      <c r="E9" s="269"/>
      <c r="F9" s="269"/>
      <c r="G9" s="269"/>
      <c r="H9" s="269"/>
      <c r="I9" s="269"/>
      <c r="J9" s="269"/>
      <c r="K9" s="269"/>
      <c r="L9" s="270"/>
      <c r="M9" s="590"/>
    </row>
    <row r="10" spans="1:19" ht="15.75" thickBot="1" x14ac:dyDescent="0.3">
      <c r="A10" s="239" t="s">
        <v>508</v>
      </c>
      <c r="B10" s="271">
        <v>-7016879.4900000002</v>
      </c>
      <c r="C10" s="272"/>
      <c r="D10" s="271">
        <v>-600263.67000000004</v>
      </c>
      <c r="E10" s="271">
        <v>1516879.49</v>
      </c>
      <c r="F10" s="271">
        <v>-6100263.6699999999</v>
      </c>
      <c r="G10" s="269"/>
      <c r="H10" s="269"/>
      <c r="I10" s="269"/>
      <c r="J10" s="269"/>
      <c r="K10" s="269"/>
      <c r="L10" s="270"/>
      <c r="M10" s="590"/>
    </row>
    <row r="11" spans="1:19" x14ac:dyDescent="0.25">
      <c r="B11" s="269"/>
      <c r="C11" s="270"/>
      <c r="D11" s="269"/>
      <c r="E11" s="269"/>
      <c r="F11" s="269"/>
      <c r="G11" s="269" t="e">
        <v>#REF!</v>
      </c>
      <c r="H11" s="269">
        <v>2517000</v>
      </c>
      <c r="I11" s="269">
        <v>4431000</v>
      </c>
      <c r="J11" s="269">
        <v>2081463</v>
      </c>
      <c r="K11" s="269" t="e">
        <v>#REF!</v>
      </c>
      <c r="L11" s="270"/>
      <c r="M11" s="590" t="e">
        <v>#REF!</v>
      </c>
      <c r="R11" s="262"/>
      <c r="S11" s="262"/>
    </row>
    <row r="12" spans="1:19" x14ac:dyDescent="0.25">
      <c r="A12" s="239" t="s">
        <v>509</v>
      </c>
      <c r="B12" s="269"/>
      <c r="C12" s="270"/>
      <c r="D12" s="269"/>
      <c r="E12" s="269"/>
      <c r="F12" s="269"/>
      <c r="G12" s="269">
        <v>0</v>
      </c>
      <c r="H12" s="269">
        <v>0</v>
      </c>
      <c r="I12" s="269">
        <v>0</v>
      </c>
      <c r="J12" s="269">
        <v>0</v>
      </c>
      <c r="K12" s="269">
        <v>0</v>
      </c>
      <c r="L12" s="270"/>
      <c r="M12" s="590">
        <v>-2236616.37</v>
      </c>
      <c r="R12" s="262"/>
      <c r="S12" s="262"/>
    </row>
    <row r="13" spans="1:19" x14ac:dyDescent="0.25">
      <c r="A13" t="s">
        <v>510</v>
      </c>
      <c r="B13" s="269">
        <v>-5925663.5599999996</v>
      </c>
      <c r="C13" s="270"/>
      <c r="D13" s="269">
        <v>-6159742.5499999998</v>
      </c>
      <c r="E13" s="269">
        <v>8003618.5599999996</v>
      </c>
      <c r="F13" s="269">
        <v>-4081787.55</v>
      </c>
      <c r="G13" s="269" t="e">
        <v>#REF!</v>
      </c>
      <c r="H13" s="269" t="e">
        <v>#REF!</v>
      </c>
      <c r="I13" s="269" t="e">
        <v>#REF!</v>
      </c>
      <c r="J13" s="269" t="e">
        <v>#REF!</v>
      </c>
      <c r="K13" s="269" t="e">
        <v>#REF!</v>
      </c>
      <c r="L13" s="270"/>
      <c r="M13" s="590" t="e">
        <v>#REF!</v>
      </c>
      <c r="R13" s="262"/>
      <c r="S13" s="262"/>
    </row>
    <row r="14" spans="1:19" ht="14.45" hidden="1" customHeight="1" x14ac:dyDescent="0.25">
      <c r="A14" t="s">
        <v>511</v>
      </c>
      <c r="B14" s="269">
        <v>-2236616.37</v>
      </c>
      <c r="C14" s="270"/>
      <c r="D14" s="269">
        <v>-1034102.55</v>
      </c>
      <c r="E14" s="269">
        <v>1034102.55</v>
      </c>
      <c r="F14" s="269">
        <v>-2236616.37</v>
      </c>
      <c r="G14" s="269" t="e">
        <v>#REF!</v>
      </c>
      <c r="H14" s="269" t="e">
        <v>#REF!</v>
      </c>
      <c r="I14" s="269" t="e">
        <v>#REF!</v>
      </c>
      <c r="J14" s="269" t="e">
        <v>#REF!</v>
      </c>
      <c r="K14" s="269" t="e">
        <v>#REF!</v>
      </c>
      <c r="L14" s="270"/>
      <c r="M14" s="590" t="e">
        <v>#REF!</v>
      </c>
      <c r="R14" s="262"/>
      <c r="S14" s="262"/>
    </row>
    <row r="15" spans="1:19" ht="14.45" hidden="1" customHeight="1" x14ac:dyDescent="0.25">
      <c r="A15" t="s">
        <v>512</v>
      </c>
      <c r="B15" s="269">
        <v>-337794</v>
      </c>
      <c r="C15" s="270"/>
      <c r="D15" s="269">
        <v>-384766.82</v>
      </c>
      <c r="E15" s="269"/>
      <c r="F15" s="269">
        <v>-722560.82000000007</v>
      </c>
      <c r="G15" s="269" t="e">
        <v>#REF!</v>
      </c>
      <c r="H15" s="269" t="e">
        <v>#REF!</v>
      </c>
      <c r="I15" s="269" t="e">
        <v>#REF!</v>
      </c>
      <c r="J15" s="269" t="e">
        <v>#REF!</v>
      </c>
      <c r="K15" s="269" t="e">
        <v>#REF!</v>
      </c>
      <c r="L15" s="270"/>
      <c r="M15" s="590" t="e">
        <v>#REF!</v>
      </c>
      <c r="R15" s="262"/>
      <c r="S15" s="262"/>
    </row>
    <row r="16" spans="1:19" ht="14.45" hidden="1" customHeight="1" x14ac:dyDescent="0.25">
      <c r="A16" t="s">
        <v>513</v>
      </c>
      <c r="B16" s="269">
        <v>-1097356.6400000011</v>
      </c>
      <c r="C16" s="270"/>
      <c r="D16" s="269">
        <v>-1339169.8799999999</v>
      </c>
      <c r="E16" s="269">
        <v>1.22</v>
      </c>
      <c r="F16" s="269">
        <v>-2436525.3000000007</v>
      </c>
      <c r="G16" s="269" t="e">
        <v>#REF!</v>
      </c>
      <c r="H16" s="269" t="e">
        <v>#REF!</v>
      </c>
      <c r="I16" s="269" t="e">
        <v>#REF!</v>
      </c>
      <c r="J16" s="269" t="e">
        <v>#REF!</v>
      </c>
      <c r="K16" s="269" t="e">
        <v>#REF!</v>
      </c>
      <c r="L16" s="270"/>
      <c r="M16" s="590" t="e">
        <v>#REF!</v>
      </c>
      <c r="R16" s="262"/>
      <c r="S16" s="262"/>
    </row>
    <row r="17" spans="1:19" x14ac:dyDescent="0.25">
      <c r="A17" t="s">
        <v>514</v>
      </c>
      <c r="B17" s="269">
        <v>-1045126.6400000015</v>
      </c>
      <c r="C17" s="270"/>
      <c r="D17" s="269">
        <v>-220849</v>
      </c>
      <c r="E17" s="269">
        <v>554336.43999999994</v>
      </c>
      <c r="F17" s="269">
        <v>-711639.20000000158</v>
      </c>
      <c r="G17" s="269"/>
      <c r="H17" s="269"/>
      <c r="I17" s="269"/>
      <c r="J17" s="269"/>
      <c r="K17" s="269"/>
      <c r="L17" s="270"/>
      <c r="M17" s="590"/>
      <c r="R17" s="262"/>
      <c r="S17" s="262"/>
    </row>
    <row r="18" spans="1:19" ht="14.45" hidden="1" customHeight="1" x14ac:dyDescent="0.25">
      <c r="A18" s="242" t="s">
        <v>515</v>
      </c>
      <c r="B18" s="269">
        <v>-219000</v>
      </c>
      <c r="C18" s="270"/>
      <c r="D18" s="269"/>
      <c r="E18" s="269"/>
      <c r="F18" s="269">
        <v>-219000</v>
      </c>
      <c r="G18" s="269"/>
      <c r="H18" s="269"/>
      <c r="I18" s="269"/>
      <c r="J18" s="269"/>
      <c r="K18" s="269"/>
      <c r="L18" s="270"/>
      <c r="M18" s="590">
        <v>0</v>
      </c>
    </row>
    <row r="19" spans="1:19" x14ac:dyDescent="0.25">
      <c r="A19" s="261" t="s">
        <v>516</v>
      </c>
      <c r="B19" s="269">
        <v>-198488.08</v>
      </c>
      <c r="C19" s="270"/>
      <c r="D19" s="269"/>
      <c r="E19" s="269"/>
      <c r="F19" s="269">
        <v>-198488.08</v>
      </c>
      <c r="G19" s="269"/>
      <c r="H19" s="269"/>
      <c r="I19" s="269"/>
      <c r="J19" s="269"/>
      <c r="K19" s="269"/>
      <c r="L19" s="270"/>
      <c r="M19" s="590"/>
    </row>
    <row r="20" spans="1:19" hidden="1" x14ac:dyDescent="0.25">
      <c r="B20" s="269"/>
      <c r="C20" s="270"/>
      <c r="D20" s="269"/>
      <c r="E20" s="269"/>
      <c r="F20" s="269"/>
      <c r="G20" s="269" t="e">
        <v>#REF!</v>
      </c>
      <c r="H20" s="269" t="e">
        <v>#REF!</v>
      </c>
      <c r="I20" s="269" t="e">
        <v>#REF!</v>
      </c>
      <c r="J20" s="269" t="e">
        <v>#REF!</v>
      </c>
      <c r="K20" s="269" t="e">
        <v>#REF!</v>
      </c>
      <c r="L20" s="270"/>
      <c r="M20" s="590" t="e">
        <v>#REF!</v>
      </c>
    </row>
    <row r="21" spans="1:19" ht="15.75" thickBot="1" x14ac:dyDescent="0.3">
      <c r="A21" s="239" t="s">
        <v>517</v>
      </c>
      <c r="B21" s="271">
        <v>-11060044.880000001</v>
      </c>
      <c r="C21" s="272"/>
      <c r="D21" s="271">
        <v>-9138630.8000000007</v>
      </c>
      <c r="E21" s="271">
        <v>9592058.7699999996</v>
      </c>
      <c r="F21" s="271">
        <v>-10606617.320000002</v>
      </c>
      <c r="G21" s="269"/>
      <c r="H21" s="269"/>
      <c r="I21" s="269"/>
      <c r="J21" s="269"/>
      <c r="K21" s="269"/>
      <c r="L21" s="270"/>
      <c r="M21" s="590"/>
    </row>
    <row r="22" spans="1:19" hidden="1" x14ac:dyDescent="0.25">
      <c r="B22" s="269"/>
      <c r="C22" s="270"/>
      <c r="D22" s="269"/>
      <c r="E22" s="269"/>
      <c r="F22" s="269"/>
      <c r="G22" s="591" t="e">
        <v>#REF!</v>
      </c>
      <c r="H22" s="591" t="e">
        <v>#REF!</v>
      </c>
      <c r="I22" s="591" t="e">
        <v>#REF!</v>
      </c>
      <c r="J22" s="591" t="e">
        <v>#REF!</v>
      </c>
      <c r="K22" s="591" t="e">
        <v>#REF!</v>
      </c>
      <c r="L22" s="270"/>
      <c r="M22" s="591" t="e">
        <v>#REF!</v>
      </c>
    </row>
    <row r="23" spans="1:19" ht="14.45" customHeight="1" x14ac:dyDescent="0.25">
      <c r="B23" s="269"/>
      <c r="C23" s="270"/>
      <c r="D23" s="269"/>
      <c r="E23" s="269"/>
      <c r="F23" s="269"/>
    </row>
    <row r="24" spans="1:19" ht="15" customHeight="1" thickBot="1" x14ac:dyDescent="0.3">
      <c r="A24" s="239" t="s">
        <v>518</v>
      </c>
      <c r="B24" s="273">
        <v>-18076924.370000001</v>
      </c>
      <c r="C24" s="270"/>
      <c r="D24" s="273">
        <v>-9738894.4700000007</v>
      </c>
      <c r="E24" s="273">
        <v>11108938.26</v>
      </c>
      <c r="F24" s="273">
        <v>-16706880.990000002</v>
      </c>
    </row>
    <row r="26" spans="1:19" ht="14.45" customHeight="1" x14ac:dyDescent="0.25">
      <c r="E26" s="262"/>
    </row>
  </sheetData>
  <mergeCells count="1">
    <mergeCell ref="A1:F2"/>
  </mergeCells>
  <pageMargins left="0.23622047244094491" right="0.23622047244094491" top="0.74803149606299213" bottom="0.74803149606299213" header="0.31496062992125984" footer="0.31496062992125984"/>
  <pageSetup paperSize="9" scale="92" orientation="portrait" r:id="rId1"/>
  <headerFooter>
    <oddHeader>&amp;L &amp;R&amp;A</oddHeader>
    <oddFooter>&amp;L&amp;F</oddFooter>
    <evenHeader>&amp;L </evenHeader>
    <evenFooter>&amp;L </evenFooter>
    <firstHeader>&amp;L </firstHeader>
    <firstFooter>&amp;L </first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AH480"/>
  <sheetViews>
    <sheetView showGridLines="0" zoomScale="90" zoomScaleNormal="90" workbookViewId="0">
      <pane xSplit="5" ySplit="9" topLeftCell="F36" activePane="bottomRight" state="frozen"/>
      <selection pane="topRight" activeCell="M27" sqref="M27"/>
      <selection pane="bottomLeft" activeCell="M27" sqref="M27"/>
      <selection pane="bottomRight" activeCell="S49" sqref="S49"/>
    </sheetView>
  </sheetViews>
  <sheetFormatPr defaultColWidth="9.5703125" defaultRowHeight="12.75" x14ac:dyDescent="0.2"/>
  <cols>
    <col min="1" max="1" width="1.42578125" style="59" customWidth="1"/>
    <col min="2" max="2" width="4.5703125" style="59" customWidth="1"/>
    <col min="3" max="3" width="10.28515625" style="60" customWidth="1"/>
    <col min="4" max="4" width="54.28515625" style="59" customWidth="1"/>
    <col min="5" max="5" width="12.7109375" style="59" customWidth="1"/>
    <col min="6" max="6" width="2.28515625" style="59" customWidth="1"/>
    <col min="7" max="7" width="12.7109375" style="59" customWidth="1"/>
    <col min="8" max="8" width="2.28515625" style="59" customWidth="1"/>
    <col min="9" max="9" width="13.28515625" style="59" customWidth="1"/>
    <col min="10" max="10" width="1.5703125" style="59" customWidth="1"/>
    <col min="11" max="11" width="11.5703125" style="59" customWidth="1"/>
    <col min="12" max="12" width="2.42578125" style="59" customWidth="1"/>
    <col min="13" max="13" width="10.42578125" style="59" customWidth="1"/>
    <col min="14" max="14" width="2.5703125" style="59" customWidth="1"/>
    <col min="15" max="15" width="12.7109375" style="59" customWidth="1"/>
    <col min="16" max="16" width="4.140625" style="59" customWidth="1"/>
    <col min="17" max="17" width="7.5703125" style="59" hidden="1" customWidth="1"/>
    <col min="18" max="18" width="8.5703125" style="60" customWidth="1"/>
    <col min="19" max="19" width="11.7109375" style="59" customWidth="1"/>
    <col min="20" max="29" width="9.5703125" style="59" customWidth="1"/>
    <col min="30" max="30" width="11.28515625" style="59" customWidth="1"/>
    <col min="31" max="31" width="9.5703125" style="59" customWidth="1"/>
    <col min="32" max="33" width="9.5703125" style="59"/>
    <col min="34" max="34" width="17.7109375" style="59" bestFit="1" customWidth="1"/>
    <col min="35" max="16384" width="9.5703125" style="59"/>
  </cols>
  <sheetData>
    <row r="1" spans="2:30" ht="15.75" x14ac:dyDescent="0.25">
      <c r="B1" s="636" t="s">
        <v>519</v>
      </c>
      <c r="C1" s="636"/>
      <c r="D1" s="636"/>
      <c r="E1" s="636"/>
      <c r="F1" s="636"/>
      <c r="G1" s="636"/>
      <c r="H1" s="636"/>
      <c r="I1" s="636"/>
      <c r="J1" s="636"/>
      <c r="K1" s="636"/>
      <c r="L1" s="636"/>
      <c r="M1" s="636"/>
      <c r="N1" s="636"/>
      <c r="O1" s="636"/>
      <c r="P1"/>
      <c r="Q1"/>
      <c r="R1"/>
      <c r="S1"/>
      <c r="T1"/>
      <c r="U1"/>
      <c r="V1"/>
      <c r="W1"/>
      <c r="X1"/>
      <c r="Y1"/>
      <c r="Z1"/>
      <c r="AA1"/>
      <c r="AB1"/>
      <c r="AC1"/>
    </row>
    <row r="2" spans="2:30" ht="15.75" x14ac:dyDescent="0.25">
      <c r="B2" s="636" t="s">
        <v>633</v>
      </c>
      <c r="C2" s="636"/>
      <c r="D2" s="636"/>
      <c r="E2" s="636"/>
      <c r="F2" s="636"/>
      <c r="G2" s="636"/>
      <c r="H2" s="636"/>
      <c r="I2" s="636"/>
      <c r="J2" s="636"/>
      <c r="K2" s="636"/>
      <c r="L2" s="636"/>
      <c r="M2" s="636"/>
      <c r="N2" s="636"/>
      <c r="O2" s="636"/>
      <c r="P2"/>
      <c r="Q2"/>
      <c r="R2"/>
      <c r="S2"/>
      <c r="T2"/>
      <c r="U2"/>
      <c r="V2"/>
      <c r="W2"/>
      <c r="X2"/>
      <c r="Y2"/>
      <c r="Z2"/>
      <c r="AA2"/>
      <c r="AB2"/>
      <c r="AC2"/>
    </row>
    <row r="3" spans="2:30" ht="15.75" x14ac:dyDescent="0.25">
      <c r="B3" s="636" t="s">
        <v>634</v>
      </c>
      <c r="C3" s="636"/>
      <c r="D3" s="636"/>
      <c r="E3" s="636"/>
      <c r="F3" s="636"/>
      <c r="G3" s="636"/>
      <c r="H3" s="636"/>
      <c r="I3" s="636"/>
      <c r="J3" s="636"/>
      <c r="K3" s="636"/>
      <c r="L3" s="636"/>
      <c r="M3" s="636"/>
      <c r="N3" s="636"/>
      <c r="O3" s="636"/>
      <c r="P3"/>
      <c r="Q3"/>
      <c r="R3"/>
      <c r="S3"/>
      <c r="T3"/>
      <c r="U3"/>
      <c r="V3"/>
      <c r="W3"/>
      <c r="X3"/>
      <c r="Y3"/>
      <c r="Z3"/>
      <c r="AA3"/>
      <c r="AB3"/>
      <c r="AC3"/>
    </row>
    <row r="4" spans="2:30" ht="15.75" x14ac:dyDescent="0.25">
      <c r="C4" s="260"/>
      <c r="D4" s="260"/>
      <c r="E4" s="260"/>
      <c r="F4" s="260"/>
      <c r="G4" s="260"/>
      <c r="H4" s="260"/>
      <c r="I4" s="260"/>
      <c r="J4" s="260"/>
      <c r="K4" s="260"/>
      <c r="L4" s="260"/>
      <c r="M4" s="260"/>
      <c r="N4" s="260"/>
      <c r="O4" s="260"/>
      <c r="P4" s="260"/>
    </row>
    <row r="5" spans="2:30" x14ac:dyDescent="0.2">
      <c r="B5" s="275"/>
      <c r="C5" s="275"/>
      <c r="D5" s="275"/>
      <c r="E5" s="275" t="s">
        <v>520</v>
      </c>
      <c r="F5" s="275"/>
      <c r="G5" s="275" t="s">
        <v>521</v>
      </c>
      <c r="H5" s="275"/>
      <c r="I5" s="275" t="s">
        <v>522</v>
      </c>
      <c r="J5" s="275"/>
      <c r="K5" s="275" t="s">
        <v>523</v>
      </c>
      <c r="L5" s="275"/>
      <c r="M5" s="275" t="s">
        <v>524</v>
      </c>
      <c r="N5" s="275"/>
      <c r="O5" s="275" t="s">
        <v>525</v>
      </c>
      <c r="P5" s="275"/>
      <c r="Q5" s="275"/>
      <c r="R5" s="275"/>
      <c r="S5" s="275"/>
      <c r="T5" s="275"/>
      <c r="U5" s="275"/>
      <c r="V5" s="275"/>
      <c r="W5" s="275"/>
      <c r="X5" s="275"/>
      <c r="Y5" s="275"/>
      <c r="Z5" s="275"/>
      <c r="AA5" s="275"/>
      <c r="AB5" s="275"/>
      <c r="AC5" s="275"/>
    </row>
    <row r="6" spans="2:30" s="60" customFormat="1" x14ac:dyDescent="0.2">
      <c r="B6" s="275"/>
      <c r="C6" s="275"/>
      <c r="D6" s="275"/>
      <c r="E6" s="297"/>
      <c r="F6" s="275"/>
      <c r="G6" s="297"/>
      <c r="H6" s="275"/>
      <c r="I6" s="297"/>
      <c r="J6" s="275"/>
      <c r="K6" s="297"/>
      <c r="L6" s="275"/>
      <c r="M6" s="297"/>
      <c r="N6" s="275"/>
      <c r="O6" s="297"/>
      <c r="P6" s="275"/>
      <c r="Q6" s="275"/>
      <c r="R6" s="275"/>
      <c r="S6" s="275"/>
      <c r="T6" s="275"/>
      <c r="U6" s="275"/>
      <c r="V6" s="275"/>
      <c r="W6" s="275"/>
      <c r="X6" s="275"/>
      <c r="Y6" s="275"/>
      <c r="Z6" s="275"/>
      <c r="AA6" s="275"/>
      <c r="AB6" s="275"/>
      <c r="AC6" s="275"/>
    </row>
    <row r="7" spans="2:30" s="60" customFormat="1" x14ac:dyDescent="0.2">
      <c r="B7" s="275"/>
      <c r="C7" s="282"/>
      <c r="D7" s="282"/>
      <c r="E7" s="296" t="s">
        <v>526</v>
      </c>
      <c r="F7" s="282"/>
      <c r="G7" s="296" t="s">
        <v>527</v>
      </c>
      <c r="H7" s="282"/>
      <c r="I7" s="296" t="s">
        <v>528</v>
      </c>
      <c r="J7" s="282"/>
      <c r="K7" s="296" t="s">
        <v>529</v>
      </c>
      <c r="L7" s="282"/>
      <c r="M7" s="296" t="s">
        <v>530</v>
      </c>
      <c r="N7" s="282"/>
      <c r="O7" s="296" t="s">
        <v>631</v>
      </c>
      <c r="P7" s="282"/>
      <c r="Q7" s="282"/>
      <c r="R7" s="275"/>
      <c r="S7" s="275"/>
      <c r="T7" s="275"/>
      <c r="U7" s="275"/>
      <c r="V7" s="275"/>
      <c r="W7" s="275"/>
      <c r="X7" s="275"/>
      <c r="Y7" s="275"/>
      <c r="Z7" s="275"/>
      <c r="AA7" s="275"/>
      <c r="AB7" s="275"/>
      <c r="AC7" s="275"/>
    </row>
    <row r="8" spans="2:30" s="60" customFormat="1" x14ac:dyDescent="0.2">
      <c r="B8" s="275"/>
      <c r="C8" s="282"/>
      <c r="D8" s="282"/>
      <c r="E8" s="296" t="s">
        <v>531</v>
      </c>
      <c r="F8" s="282"/>
      <c r="G8" s="296" t="s">
        <v>531</v>
      </c>
      <c r="H8" s="282"/>
      <c r="I8" s="296" t="s">
        <v>531</v>
      </c>
      <c r="J8" s="282"/>
      <c r="K8" s="296" t="s">
        <v>531</v>
      </c>
      <c r="L8" s="282"/>
      <c r="M8" s="296" t="s">
        <v>531</v>
      </c>
      <c r="N8" s="282"/>
      <c r="O8" s="296" t="s">
        <v>531</v>
      </c>
      <c r="P8" s="282"/>
      <c r="Q8" s="280" t="s">
        <v>532</v>
      </c>
      <c r="R8" s="275"/>
      <c r="S8" s="275"/>
      <c r="T8" s="275"/>
      <c r="U8" s="275"/>
      <c r="V8" s="275"/>
      <c r="W8" s="275"/>
      <c r="X8" s="275"/>
      <c r="Y8" s="275"/>
      <c r="Z8" s="275"/>
      <c r="AA8" s="275"/>
      <c r="AB8" s="275"/>
      <c r="AC8" s="275"/>
    </row>
    <row r="9" spans="2:30" s="515" customFormat="1" x14ac:dyDescent="0.2">
      <c r="B9" s="516"/>
      <c r="C9" s="517"/>
      <c r="D9" s="517"/>
      <c r="E9" s="295" t="s">
        <v>374</v>
      </c>
      <c r="F9" s="282"/>
      <c r="G9" s="295" t="s">
        <v>374</v>
      </c>
      <c r="H9" s="282"/>
      <c r="I9" s="295" t="s">
        <v>374</v>
      </c>
      <c r="J9" s="282"/>
      <c r="K9" s="295" t="s">
        <v>374</v>
      </c>
      <c r="L9" s="282"/>
      <c r="M9" s="295" t="s">
        <v>374</v>
      </c>
      <c r="N9" s="282"/>
      <c r="O9" s="295" t="s">
        <v>374</v>
      </c>
      <c r="P9" s="517"/>
      <c r="Q9" s="517"/>
      <c r="R9" s="516"/>
      <c r="S9" s="516"/>
      <c r="T9" s="516"/>
      <c r="U9" s="516"/>
      <c r="V9" s="516"/>
      <c r="W9" s="516"/>
      <c r="X9" s="516"/>
      <c r="Y9" s="516"/>
      <c r="Z9" s="516"/>
      <c r="AA9" s="516"/>
      <c r="AB9" s="516"/>
      <c r="AC9" s="516"/>
    </row>
    <row r="10" spans="2:30" s="60" customFormat="1" x14ac:dyDescent="0.2">
      <c r="B10" s="275"/>
      <c r="C10" s="282"/>
      <c r="D10" s="282"/>
      <c r="E10" s="296"/>
      <c r="F10" s="282"/>
      <c r="G10" s="296"/>
      <c r="H10" s="282"/>
      <c r="I10" s="296"/>
      <c r="J10" s="282"/>
      <c r="K10" s="296"/>
      <c r="L10" s="282"/>
      <c r="M10" s="296"/>
      <c r="N10" s="282"/>
      <c r="O10" s="296"/>
      <c r="P10" s="282"/>
      <c r="Q10" s="282"/>
      <c r="R10" s="275"/>
      <c r="S10" s="275"/>
      <c r="T10" s="275"/>
      <c r="U10" s="275"/>
      <c r="V10" s="275"/>
      <c r="W10" s="275"/>
      <c r="X10" s="275"/>
      <c r="Y10" s="275"/>
      <c r="Z10" s="275"/>
      <c r="AA10" s="275"/>
      <c r="AB10" s="275"/>
      <c r="AC10" s="275"/>
    </row>
    <row r="11" spans="2:30" ht="15" x14ac:dyDescent="0.25">
      <c r="B11" s="275">
        <v>1</v>
      </c>
      <c r="C11" s="274" t="s">
        <v>533</v>
      </c>
      <c r="D11" s="275"/>
      <c r="E11" s="302"/>
      <c r="F11" s="302"/>
      <c r="G11" s="302">
        <v>9624</v>
      </c>
      <c r="H11" s="302"/>
      <c r="I11" s="302">
        <v>3954</v>
      </c>
      <c r="J11" s="302"/>
      <c r="K11" s="302">
        <v>4179</v>
      </c>
      <c r="L11" s="302"/>
      <c r="M11" s="302">
        <v>4284</v>
      </c>
      <c r="N11" s="302"/>
      <c r="O11" s="302">
        <v>4416</v>
      </c>
      <c r="P11" s="277"/>
      <c r="Q11" s="276"/>
      <c r="R11"/>
      <c r="S11" s="277"/>
      <c r="T11" s="277"/>
      <c r="U11" s="277"/>
      <c r="V11" s="277"/>
      <c r="W11" s="277"/>
      <c r="X11" s="277"/>
      <c r="Y11" s="277"/>
      <c r="Z11" s="277"/>
      <c r="AA11" s="277"/>
      <c r="AB11" s="277"/>
      <c r="AC11" s="277"/>
    </row>
    <row r="12" spans="2:30" ht="15" x14ac:dyDescent="0.25">
      <c r="B12" s="275">
        <v>2</v>
      </c>
      <c r="C12" s="274" t="s">
        <v>534</v>
      </c>
      <c r="D12" s="275"/>
      <c r="E12" s="302"/>
      <c r="F12" s="302"/>
      <c r="G12" s="302">
        <v>1890</v>
      </c>
      <c r="H12" s="302"/>
      <c r="I12" s="302">
        <v>807</v>
      </c>
      <c r="J12" s="302"/>
      <c r="K12" s="302">
        <v>863</v>
      </c>
      <c r="L12" s="302"/>
      <c r="M12" s="302">
        <v>920</v>
      </c>
      <c r="N12" s="302"/>
      <c r="O12" s="302">
        <v>980</v>
      </c>
      <c r="P12" s="277"/>
      <c r="Q12" s="276">
        <v>2</v>
      </c>
      <c r="R12"/>
      <c r="S12"/>
      <c r="T12"/>
      <c r="U12"/>
      <c r="V12"/>
      <c r="W12"/>
      <c r="X12"/>
      <c r="Y12"/>
      <c r="Z12"/>
      <c r="AA12"/>
      <c r="AB12"/>
      <c r="AC12"/>
      <c r="AD12" s="62"/>
    </row>
    <row r="13" spans="2:30" ht="15" x14ac:dyDescent="0.25">
      <c r="B13" s="275">
        <v>3</v>
      </c>
      <c r="C13" s="274" t="s">
        <v>535</v>
      </c>
      <c r="D13" s="275"/>
      <c r="E13" s="302"/>
      <c r="F13" s="302"/>
      <c r="G13" s="302">
        <v>32</v>
      </c>
      <c r="H13" s="302"/>
      <c r="I13" s="302">
        <v>14</v>
      </c>
      <c r="J13" s="302"/>
      <c r="K13" s="302">
        <v>14</v>
      </c>
      <c r="L13" s="302"/>
      <c r="M13" s="302">
        <v>14</v>
      </c>
      <c r="N13" s="302"/>
      <c r="O13" s="302">
        <v>14</v>
      </c>
      <c r="P13" s="277"/>
      <c r="Q13" s="276">
        <v>8</v>
      </c>
      <c r="R13"/>
      <c r="S13"/>
      <c r="T13"/>
      <c r="U13"/>
      <c r="V13"/>
      <c r="W13"/>
      <c r="X13"/>
      <c r="Y13"/>
      <c r="Z13"/>
      <c r="AA13"/>
      <c r="AB13"/>
      <c r="AC13"/>
    </row>
    <row r="14" spans="2:30" ht="15" x14ac:dyDescent="0.25">
      <c r="B14" s="275">
        <v>4</v>
      </c>
      <c r="C14" s="274" t="s">
        <v>536</v>
      </c>
      <c r="D14" s="275"/>
      <c r="E14" s="302"/>
      <c r="F14" s="302"/>
      <c r="G14" s="302">
        <v>7078</v>
      </c>
      <c r="H14" s="302"/>
      <c r="I14" s="302">
        <v>2599</v>
      </c>
      <c r="J14" s="302"/>
      <c r="K14" s="302">
        <v>2800</v>
      </c>
      <c r="L14" s="302"/>
      <c r="M14" s="302">
        <v>4001</v>
      </c>
      <c r="N14" s="302"/>
      <c r="O14" s="302">
        <v>2800</v>
      </c>
      <c r="P14" s="277"/>
      <c r="Q14" s="276">
        <v>3</v>
      </c>
      <c r="R14"/>
      <c r="S14"/>
      <c r="T14"/>
      <c r="U14"/>
      <c r="V14"/>
      <c r="W14"/>
      <c r="X14"/>
      <c r="Y14"/>
      <c r="Z14"/>
      <c r="AA14"/>
      <c r="AB14"/>
      <c r="AC14"/>
    </row>
    <row r="15" spans="2:30" ht="15" x14ac:dyDescent="0.25">
      <c r="B15" s="275">
        <v>5</v>
      </c>
      <c r="C15" s="274" t="s">
        <v>537</v>
      </c>
      <c r="D15" s="275"/>
      <c r="E15" s="302"/>
      <c r="F15" s="302"/>
      <c r="G15" s="302">
        <v>-1530</v>
      </c>
      <c r="H15" s="302"/>
      <c r="I15" s="302" t="s">
        <v>632</v>
      </c>
      <c r="J15" s="302"/>
      <c r="K15" s="302" t="s">
        <v>632</v>
      </c>
      <c r="L15" s="302"/>
      <c r="M15" s="302" t="s">
        <v>632</v>
      </c>
      <c r="N15" s="302"/>
      <c r="O15" s="302" t="s">
        <v>632</v>
      </c>
      <c r="P15" s="277"/>
      <c r="Q15" s="276">
        <v>7</v>
      </c>
      <c r="R15"/>
      <c r="S15" s="284"/>
      <c r="T15"/>
      <c r="U15"/>
      <c r="V15"/>
      <c r="W15"/>
      <c r="X15"/>
      <c r="Y15"/>
      <c r="Z15"/>
      <c r="AA15"/>
      <c r="AB15"/>
      <c r="AC15"/>
    </row>
    <row r="16" spans="2:30" ht="15" x14ac:dyDescent="0.25">
      <c r="B16" s="275">
        <v>6</v>
      </c>
      <c r="C16" s="274" t="s">
        <v>538</v>
      </c>
      <c r="D16" s="275"/>
      <c r="E16" s="302"/>
      <c r="F16" s="302"/>
      <c r="G16" s="302">
        <v>661</v>
      </c>
      <c r="H16" s="302"/>
      <c r="I16" s="302">
        <v>175</v>
      </c>
      <c r="J16" s="302"/>
      <c r="K16" s="302">
        <v>15</v>
      </c>
      <c r="L16" s="302"/>
      <c r="M16" s="302">
        <v>-118</v>
      </c>
      <c r="N16" s="302"/>
      <c r="O16" s="302" t="s">
        <v>632</v>
      </c>
      <c r="P16" s="277"/>
      <c r="Q16" s="276"/>
      <c r="R16"/>
      <c r="S16" s="284"/>
      <c r="T16"/>
      <c r="U16"/>
      <c r="V16"/>
      <c r="W16"/>
      <c r="X16"/>
      <c r="Y16"/>
      <c r="Z16"/>
      <c r="AA16"/>
      <c r="AB16"/>
      <c r="AC16"/>
    </row>
    <row r="17" spans="2:31" ht="15" x14ac:dyDescent="0.25">
      <c r="B17" s="275"/>
      <c r="C17" s="274"/>
      <c r="D17" s="275"/>
      <c r="E17" s="302"/>
      <c r="F17" s="302"/>
      <c r="G17" s="302"/>
      <c r="H17" s="302"/>
      <c r="I17" s="302"/>
      <c r="J17" s="302"/>
      <c r="K17" s="302"/>
      <c r="L17" s="302"/>
      <c r="M17" s="302"/>
      <c r="N17" s="302"/>
      <c r="O17" s="302"/>
      <c r="P17" s="277"/>
      <c r="Q17" s="276"/>
      <c r="R17"/>
      <c r="S17"/>
      <c r="T17"/>
      <c r="U17"/>
      <c r="V17"/>
      <c r="W17"/>
      <c r="X17"/>
      <c r="Y17"/>
      <c r="Z17"/>
      <c r="AA17"/>
      <c r="AB17"/>
      <c r="AC17"/>
      <c r="AD17"/>
    </row>
    <row r="18" spans="2:31" ht="15" x14ac:dyDescent="0.25">
      <c r="B18" s="275">
        <v>7</v>
      </c>
      <c r="C18" s="274" t="s">
        <v>539</v>
      </c>
      <c r="D18" s="275"/>
      <c r="E18" s="302"/>
      <c r="F18" s="302"/>
      <c r="G18" s="302">
        <v>17754</v>
      </c>
      <c r="H18" s="302"/>
      <c r="I18" s="302">
        <v>7550</v>
      </c>
      <c r="J18" s="302"/>
      <c r="K18" s="302">
        <v>7871</v>
      </c>
      <c r="L18" s="302"/>
      <c r="M18" s="302">
        <v>9101</v>
      </c>
      <c r="N18" s="302"/>
      <c r="O18" s="302">
        <v>8210</v>
      </c>
      <c r="P18" s="277"/>
      <c r="Q18" s="276"/>
      <c r="R18"/>
      <c r="S18"/>
      <c r="T18"/>
      <c r="U18"/>
      <c r="V18"/>
      <c r="W18"/>
      <c r="X18"/>
      <c r="Y18"/>
      <c r="Z18"/>
      <c r="AA18"/>
      <c r="AB18"/>
      <c r="AC18"/>
      <c r="AD18" s="277"/>
    </row>
    <row r="19" spans="2:31" ht="15" x14ac:dyDescent="0.25">
      <c r="B19" s="275"/>
      <c r="C19" s="274"/>
      <c r="D19" s="275"/>
      <c r="E19" s="302"/>
      <c r="F19" s="302"/>
      <c r="G19" s="302"/>
      <c r="H19" s="302"/>
      <c r="I19" s="302"/>
      <c r="J19" s="302"/>
      <c r="K19" s="302"/>
      <c r="L19" s="302"/>
      <c r="M19" s="302"/>
      <c r="N19" s="302"/>
      <c r="O19" s="302"/>
      <c r="P19" s="277"/>
      <c r="Q19" s="276"/>
      <c r="R19"/>
      <c r="S19"/>
      <c r="T19"/>
      <c r="U19"/>
      <c r="V19"/>
      <c r="W19"/>
      <c r="X19"/>
      <c r="Y19"/>
      <c r="Z19"/>
      <c r="AA19"/>
      <c r="AB19"/>
      <c r="AC19"/>
      <c r="AD19"/>
      <c r="AE19" s="62"/>
    </row>
    <row r="20" spans="2:31" ht="15" x14ac:dyDescent="0.25">
      <c r="B20" s="275">
        <v>8</v>
      </c>
      <c r="C20" s="274" t="s">
        <v>540</v>
      </c>
      <c r="D20" s="275"/>
      <c r="E20" s="302"/>
      <c r="F20" s="302"/>
      <c r="G20" s="302">
        <v>17754</v>
      </c>
      <c r="H20" s="302"/>
      <c r="I20" s="302">
        <v>7550</v>
      </c>
      <c r="J20" s="302"/>
      <c r="K20" s="302">
        <v>7871</v>
      </c>
      <c r="L20" s="302"/>
      <c r="M20" s="302">
        <v>9101</v>
      </c>
      <c r="N20" s="302"/>
      <c r="O20" s="302">
        <v>8210</v>
      </c>
      <c r="P20" s="277"/>
      <c r="Q20" s="280"/>
      <c r="R20"/>
      <c r="S20"/>
      <c r="T20"/>
      <c r="U20"/>
      <c r="V20"/>
      <c r="W20"/>
      <c r="X20"/>
      <c r="Y20"/>
      <c r="Z20"/>
      <c r="AA20"/>
      <c r="AB20"/>
      <c r="AC20"/>
      <c r="AD20"/>
    </row>
    <row r="21" spans="2:31" ht="15" x14ac:dyDescent="0.25">
      <c r="B21" s="275"/>
      <c r="C21" s="279"/>
      <c r="D21" s="275"/>
      <c r="E21" s="302"/>
      <c r="F21" s="302"/>
      <c r="G21" s="302"/>
      <c r="H21" s="302"/>
      <c r="I21" s="302"/>
      <c r="J21" s="302"/>
      <c r="K21" s="302"/>
      <c r="L21" s="302"/>
      <c r="M21" s="302"/>
      <c r="N21" s="302"/>
      <c r="O21" s="302"/>
      <c r="P21" s="277"/>
      <c r="Q21" s="276"/>
      <c r="R21"/>
      <c r="S21"/>
      <c r="T21"/>
      <c r="U21"/>
      <c r="V21"/>
      <c r="W21"/>
      <c r="X21"/>
      <c r="Y21"/>
      <c r="Z21"/>
      <c r="AA21"/>
      <c r="AB21"/>
      <c r="AC21"/>
      <c r="AD21"/>
    </row>
    <row r="22" spans="2:31" ht="15" x14ac:dyDescent="0.25">
      <c r="B22" s="275">
        <v>9</v>
      </c>
      <c r="C22" s="274" t="s">
        <v>541</v>
      </c>
      <c r="D22"/>
      <c r="E22" s="302"/>
      <c r="F22" s="302"/>
      <c r="G22" s="302">
        <v>186915</v>
      </c>
      <c r="H22" s="302"/>
      <c r="I22" s="302">
        <v>204669</v>
      </c>
      <c r="J22" s="302"/>
      <c r="K22" s="302">
        <v>212218</v>
      </c>
      <c r="L22" s="302"/>
      <c r="M22" s="302">
        <v>220089</v>
      </c>
      <c r="N22" s="302"/>
      <c r="O22" s="302">
        <v>229190</v>
      </c>
      <c r="P22" s="277"/>
      <c r="Q22" s="276"/>
      <c r="R22"/>
      <c r="S22" s="284"/>
      <c r="T22"/>
      <c r="U22"/>
      <c r="V22"/>
      <c r="W22"/>
      <c r="X22"/>
      <c r="Y22"/>
      <c r="Z22"/>
      <c r="AA22"/>
      <c r="AB22"/>
      <c r="AC22"/>
      <c r="AD22"/>
    </row>
    <row r="23" spans="2:31" ht="15" x14ac:dyDescent="0.25">
      <c r="B23"/>
      <c r="C23"/>
      <c r="D23"/>
      <c r="E23" s="302"/>
      <c r="F23" s="302"/>
      <c r="G23" s="302"/>
      <c r="H23" s="302"/>
      <c r="I23" s="302"/>
      <c r="J23" s="302"/>
      <c r="K23" s="302"/>
      <c r="L23" s="302"/>
      <c r="M23" s="302"/>
      <c r="N23" s="302"/>
      <c r="O23" s="302"/>
      <c r="P23" s="277"/>
      <c r="Q23" s="276"/>
      <c r="R23"/>
      <c r="S23"/>
      <c r="T23"/>
      <c r="U23"/>
      <c r="V23"/>
      <c r="W23"/>
      <c r="X23"/>
      <c r="Y23"/>
      <c r="Z23"/>
      <c r="AA23"/>
      <c r="AB23"/>
      <c r="AC23"/>
      <c r="AD23"/>
    </row>
    <row r="24" spans="2:31" ht="15" x14ac:dyDescent="0.25">
      <c r="B24" s="275">
        <v>10</v>
      </c>
      <c r="C24" s="274" t="s">
        <v>542</v>
      </c>
      <c r="D24"/>
      <c r="E24" s="302">
        <v>186914.8933717203</v>
      </c>
      <c r="F24" s="302"/>
      <c r="G24" s="302">
        <v>204669</v>
      </c>
      <c r="H24" s="302"/>
      <c r="I24" s="302">
        <v>212218</v>
      </c>
      <c r="J24" s="302"/>
      <c r="K24" s="302">
        <v>220089</v>
      </c>
      <c r="L24" s="302"/>
      <c r="M24" s="302">
        <v>229190</v>
      </c>
      <c r="N24" s="302"/>
      <c r="O24" s="302">
        <v>237401</v>
      </c>
      <c r="P24" s="277"/>
      <c r="Q24" s="276"/>
      <c r="R24"/>
      <c r="S24"/>
      <c r="T24"/>
      <c r="U24"/>
      <c r="V24"/>
      <c r="W24"/>
      <c r="X24"/>
      <c r="Y24"/>
      <c r="Z24"/>
      <c r="AA24"/>
      <c r="AB24"/>
      <c r="AC24"/>
      <c r="AD24"/>
    </row>
    <row r="25" spans="2:31" ht="15" x14ac:dyDescent="0.25">
      <c r="B25"/>
      <c r="C25"/>
      <c r="D25"/>
      <c r="E25" s="303"/>
      <c r="F25" s="277"/>
      <c r="G25" s="303"/>
      <c r="H25" s="277"/>
      <c r="I25" s="303"/>
      <c r="J25" s="277"/>
      <c r="K25" s="303"/>
      <c r="L25" s="277"/>
      <c r="M25" s="303"/>
      <c r="N25" s="277"/>
      <c r="O25" s="303"/>
      <c r="P25" s="277"/>
      <c r="Q25" s="276"/>
      <c r="R25" s="284"/>
      <c r="S25"/>
      <c r="T25"/>
      <c r="U25"/>
      <c r="V25"/>
      <c r="W25" s="284"/>
      <c r="X25"/>
      <c r="Y25"/>
      <c r="Z25"/>
      <c r="AA25"/>
      <c r="AB25"/>
      <c r="AC25"/>
      <c r="AD25"/>
    </row>
    <row r="26" spans="2:31" ht="15" x14ac:dyDescent="0.25">
      <c r="B26" s="275">
        <v>11</v>
      </c>
      <c r="C26" s="274" t="s">
        <v>543</v>
      </c>
      <c r="D26"/>
      <c r="E26" s="298">
        <v>6.2731595402483312E-2</v>
      </c>
      <c r="F26" s="277"/>
      <c r="G26" s="299">
        <v>9.5000000000000001E-2</v>
      </c>
      <c r="H26" s="277"/>
      <c r="I26" s="298">
        <v>3.6900000000000002E-2</v>
      </c>
      <c r="J26" s="277"/>
      <c r="K26" s="298">
        <v>3.7100000000000001E-2</v>
      </c>
      <c r="L26" s="300"/>
      <c r="M26" s="298">
        <v>4.1399999999999999E-2</v>
      </c>
      <c r="N26" s="300"/>
      <c r="O26" s="298">
        <v>3.5799999999999998E-2</v>
      </c>
      <c r="P26" s="277"/>
      <c r="Q26" s="276"/>
      <c r="R26"/>
      <c r="S26"/>
      <c r="T26"/>
      <c r="U26"/>
      <c r="V26"/>
      <c r="W26"/>
      <c r="X26"/>
      <c r="Y26"/>
      <c r="Z26"/>
      <c r="AA26"/>
      <c r="AB26"/>
      <c r="AC26"/>
      <c r="AD26"/>
    </row>
    <row r="27" spans="2:31" ht="15" x14ac:dyDescent="0.25">
      <c r="B27"/>
      <c r="C27"/>
      <c r="D27"/>
      <c r="E27" s="304"/>
      <c r="F27" s="277"/>
      <c r="G27" s="304"/>
      <c r="H27" s="277"/>
      <c r="I27" s="304"/>
      <c r="J27" s="277"/>
      <c r="K27" s="304"/>
      <c r="L27" s="277"/>
      <c r="M27" s="304"/>
      <c r="N27" s="277"/>
      <c r="O27" s="304"/>
      <c r="P27" s="277"/>
      <c r="Q27" s="276"/>
      <c r="R27"/>
      <c r="S27"/>
      <c r="T27"/>
      <c r="U27"/>
      <c r="V27"/>
      <c r="W27"/>
      <c r="X27"/>
      <c r="Y27"/>
      <c r="Z27"/>
      <c r="AA27"/>
      <c r="AB27"/>
      <c r="AC27"/>
      <c r="AD27"/>
    </row>
    <row r="28" spans="2:31" ht="15" x14ac:dyDescent="0.25">
      <c r="B28" s="275">
        <v>12</v>
      </c>
      <c r="C28" s="274" t="s">
        <v>544</v>
      </c>
      <c r="D28"/>
      <c r="E28" s="303"/>
      <c r="F28" s="277"/>
      <c r="G28" s="303"/>
      <c r="H28" s="277"/>
      <c r="I28" s="303"/>
      <c r="J28" s="277"/>
      <c r="K28" s="303"/>
      <c r="L28" s="277"/>
      <c r="M28" s="303"/>
      <c r="N28" s="277"/>
      <c r="O28" s="303"/>
      <c r="P28" s="277"/>
      <c r="Q28" s="276"/>
      <c r="R28"/>
      <c r="S28"/>
      <c r="T28"/>
      <c r="U28"/>
      <c r="V28"/>
      <c r="W28"/>
      <c r="X28"/>
      <c r="Y28"/>
      <c r="Z28"/>
      <c r="AA28"/>
      <c r="AB28"/>
      <c r="AC28"/>
      <c r="AD28"/>
    </row>
    <row r="29" spans="2:31" ht="15" x14ac:dyDescent="0.25">
      <c r="B29"/>
      <c r="C29"/>
      <c r="D29"/>
      <c r="E29" s="303"/>
      <c r="F29" s="277"/>
      <c r="G29" s="303"/>
      <c r="H29" s="277"/>
      <c r="I29" s="303"/>
      <c r="J29" s="277"/>
      <c r="K29" s="303"/>
      <c r="L29" s="277"/>
      <c r="M29" s="303"/>
      <c r="N29" s="277"/>
      <c r="O29" s="303"/>
      <c r="P29" s="277"/>
      <c r="Q29" s="301"/>
      <c r="R29"/>
      <c r="S29"/>
      <c r="T29"/>
      <c r="U29"/>
      <c r="V29"/>
      <c r="W29"/>
      <c r="X29"/>
      <c r="Y29"/>
      <c r="Z29"/>
      <c r="AA29"/>
      <c r="AB29"/>
      <c r="AC29"/>
      <c r="AD29"/>
    </row>
    <row r="30" spans="2:31" ht="15" x14ac:dyDescent="0.25">
      <c r="B30" s="275">
        <v>13</v>
      </c>
      <c r="C30" s="293" t="s">
        <v>545</v>
      </c>
      <c r="D30"/>
      <c r="E30" s="303"/>
      <c r="F30"/>
      <c r="G30" s="303"/>
      <c r="H30" s="277"/>
      <c r="I30" s="305"/>
      <c r="J30" s="277"/>
      <c r="K30" s="305"/>
      <c r="L30" s="277"/>
      <c r="M30" s="305"/>
      <c r="N30" s="277"/>
      <c r="O30" s="305"/>
      <c r="P30" s="277"/>
      <c r="Q30" s="276"/>
      <c r="R30"/>
      <c r="S30"/>
      <c r="T30"/>
      <c r="U30"/>
      <c r="V30"/>
      <c r="W30"/>
      <c r="X30"/>
      <c r="Y30"/>
      <c r="Z30"/>
      <c r="AA30"/>
      <c r="AB30"/>
      <c r="AC30"/>
      <c r="AD30"/>
    </row>
    <row r="31" spans="2:31" ht="15" x14ac:dyDescent="0.25">
      <c r="B31" s="275">
        <v>14</v>
      </c>
      <c r="C31" s="293" t="s">
        <v>546</v>
      </c>
      <c r="D31"/>
      <c r="E31" s="302">
        <v>-71033.231</v>
      </c>
      <c r="F31" s="302"/>
      <c r="G31" s="302">
        <v>-78308</v>
      </c>
      <c r="H31" s="302"/>
      <c r="I31" s="302">
        <v>-80861</v>
      </c>
      <c r="J31" s="302"/>
      <c r="K31" s="302">
        <v>-80861</v>
      </c>
      <c r="L31" s="302"/>
      <c r="M31" s="302">
        <v>-80861</v>
      </c>
      <c r="N31" s="302"/>
      <c r="O31" s="302">
        <v>-80861</v>
      </c>
      <c r="P31" s="277"/>
      <c r="Q31" s="276">
        <v>20</v>
      </c>
      <c r="R31"/>
      <c r="S31" s="277"/>
      <c r="T31"/>
      <c r="U31" s="277"/>
      <c r="V31"/>
      <c r="W31" s="277"/>
      <c r="X31"/>
      <c r="Y31" s="277"/>
      <c r="Z31"/>
      <c r="AA31" s="277"/>
      <c r="AB31"/>
      <c r="AC31" s="277"/>
      <c r="AD31"/>
    </row>
    <row r="32" spans="2:31" ht="15" x14ac:dyDescent="0.25">
      <c r="B32" s="275">
        <v>15</v>
      </c>
      <c r="C32" s="293" t="s">
        <v>146</v>
      </c>
      <c r="D32"/>
      <c r="E32" s="302">
        <v>-26102.008000000002</v>
      </c>
      <c r="F32" s="302"/>
      <c r="G32" s="302">
        <v>-26254</v>
      </c>
      <c r="H32" s="302"/>
      <c r="I32" s="302">
        <v>-27110</v>
      </c>
      <c r="J32" s="302"/>
      <c r="K32" s="302">
        <v>-27110</v>
      </c>
      <c r="L32" s="302"/>
      <c r="M32" s="302">
        <v>-27110</v>
      </c>
      <c r="N32" s="302"/>
      <c r="O32" s="302">
        <v>-27110</v>
      </c>
      <c r="P32" s="277"/>
      <c r="Q32" s="276">
        <v>21</v>
      </c>
      <c r="R32"/>
      <c r="S32" s="277"/>
      <c r="T32" s="284"/>
      <c r="U32" s="277"/>
      <c r="V32"/>
      <c r="W32" s="277"/>
      <c r="X32"/>
      <c r="Y32" s="277"/>
      <c r="Z32"/>
      <c r="AA32" s="277"/>
      <c r="AB32"/>
      <c r="AC32" s="277"/>
      <c r="AD32"/>
    </row>
    <row r="33" spans="2:34" ht="15" x14ac:dyDescent="0.25">
      <c r="B33" s="275">
        <v>16</v>
      </c>
      <c r="C33" s="293" t="s">
        <v>547</v>
      </c>
      <c r="D33"/>
      <c r="E33" s="302">
        <v>-212.77799999999999</v>
      </c>
      <c r="F33" s="302"/>
      <c r="G33" s="302">
        <v>-205</v>
      </c>
      <c r="H33" s="302"/>
      <c r="I33" s="302">
        <v>-212</v>
      </c>
      <c r="J33" s="302"/>
      <c r="K33" s="302">
        <v>-212</v>
      </c>
      <c r="L33" s="302"/>
      <c r="M33" s="302">
        <v>-212</v>
      </c>
      <c r="N33" s="302"/>
      <c r="O33" s="302">
        <v>-212</v>
      </c>
      <c r="P33" s="277"/>
      <c r="Q33" s="276">
        <v>22</v>
      </c>
      <c r="R33"/>
      <c r="S33" s="277"/>
      <c r="T33"/>
      <c r="U33" s="277"/>
      <c r="V33"/>
      <c r="W33" s="277"/>
      <c r="X33"/>
      <c r="Y33" s="277"/>
      <c r="Z33"/>
      <c r="AA33" s="277"/>
      <c r="AB33"/>
      <c r="AC33" s="277"/>
      <c r="AD33"/>
      <c r="AE33"/>
      <c r="AF33"/>
      <c r="AG33"/>
    </row>
    <row r="34" spans="2:34" ht="15" x14ac:dyDescent="0.25">
      <c r="B34"/>
      <c r="C34" s="293"/>
      <c r="D34"/>
      <c r="E34" s="302"/>
      <c r="F34" s="302"/>
      <c r="G34" s="306"/>
      <c r="H34" s="306"/>
      <c r="I34" s="306"/>
      <c r="J34" s="302"/>
      <c r="K34" s="302"/>
      <c r="L34" s="302"/>
      <c r="M34" s="302"/>
      <c r="N34" s="302"/>
      <c r="O34" s="302"/>
      <c r="P34" s="277"/>
      <c r="Q34" s="276"/>
      <c r="R34"/>
      <c r="S34" s="277"/>
      <c r="T34" s="300"/>
      <c r="U34" s="277"/>
      <c r="V34"/>
      <c r="W34" s="277"/>
      <c r="X34"/>
      <c r="Y34" s="277"/>
      <c r="Z34"/>
      <c r="AA34" s="277"/>
      <c r="AB34"/>
      <c r="AC34" s="277"/>
      <c r="AD34"/>
      <c r="AE34"/>
      <c r="AF34"/>
      <c r="AG34"/>
    </row>
    <row r="35" spans="2:34" ht="15" x14ac:dyDescent="0.25">
      <c r="B35" s="275">
        <v>17</v>
      </c>
      <c r="C35" s="293" t="s">
        <v>548</v>
      </c>
      <c r="D35"/>
      <c r="E35" s="302">
        <v>-97348.017000000007</v>
      </c>
      <c r="F35" s="302"/>
      <c r="G35" s="302">
        <v>-104767</v>
      </c>
      <c r="H35" s="302"/>
      <c r="I35" s="302">
        <v>-108182</v>
      </c>
      <c r="J35" s="302"/>
      <c r="K35" s="302">
        <v>-108182</v>
      </c>
      <c r="L35" s="302"/>
      <c r="M35" s="302">
        <v>-108182</v>
      </c>
      <c r="N35" s="302"/>
      <c r="O35" s="302">
        <v>-108182</v>
      </c>
      <c r="P35" s="277"/>
      <c r="Q35" s="276"/>
      <c r="R35"/>
      <c r="S35" s="307"/>
      <c r="T35"/>
      <c r="U35" s="277"/>
      <c r="V35"/>
      <c r="W35" s="277"/>
      <c r="X35"/>
      <c r="Y35" s="277"/>
      <c r="Z35"/>
      <c r="AA35" s="277"/>
      <c r="AB35"/>
      <c r="AC35" s="277"/>
      <c r="AD35"/>
      <c r="AE35"/>
      <c r="AF35" s="277"/>
      <c r="AG35" s="294"/>
    </row>
    <row r="36" spans="2:34" ht="15" x14ac:dyDescent="0.25">
      <c r="B36"/>
      <c r="C36" s="293"/>
      <c r="D36"/>
      <c r="E36" s="302"/>
      <c r="F36" s="302"/>
      <c r="G36" s="302"/>
      <c r="H36" s="302"/>
      <c r="I36" s="302"/>
      <c r="J36" s="302"/>
      <c r="K36" s="302"/>
      <c r="L36" s="302"/>
      <c r="M36" s="302"/>
      <c r="N36" s="302"/>
      <c r="O36" s="302"/>
      <c r="P36" s="277"/>
      <c r="Q36" s="276"/>
      <c r="R36"/>
      <c r="S36" s="277"/>
      <c r="T36"/>
      <c r="U36" s="277"/>
      <c r="V36"/>
      <c r="W36" s="277"/>
      <c r="X36"/>
      <c r="Y36" s="277"/>
      <c r="Z36"/>
      <c r="AA36" s="277"/>
      <c r="AB36"/>
      <c r="AC36" s="277"/>
      <c r="AD36"/>
      <c r="AE36"/>
      <c r="AF36"/>
      <c r="AG36"/>
      <c r="AH36" s="65"/>
    </row>
    <row r="37" spans="2:34" ht="15" x14ac:dyDescent="0.25">
      <c r="B37" s="275">
        <v>18</v>
      </c>
      <c r="C37" s="293" t="s">
        <v>153</v>
      </c>
      <c r="D37"/>
      <c r="E37" s="302">
        <v>-86492.506929999989</v>
      </c>
      <c r="F37" s="302"/>
      <c r="G37" s="302">
        <v>-93287</v>
      </c>
      <c r="H37" s="302"/>
      <c r="I37" s="302">
        <v>-100560</v>
      </c>
      <c r="J37" s="302"/>
      <c r="K37" s="302">
        <v>-108401</v>
      </c>
      <c r="L37" s="302"/>
      <c r="M37" s="302">
        <v>-116854</v>
      </c>
      <c r="N37" s="302"/>
      <c r="O37" s="302">
        <v>-125965</v>
      </c>
      <c r="P37" s="277"/>
      <c r="Q37" s="276">
        <v>6</v>
      </c>
      <c r="R37"/>
      <c r="S37" s="277"/>
      <c r="T37"/>
      <c r="U37" s="277"/>
      <c r="V37"/>
      <c r="W37" s="277"/>
      <c r="X37"/>
      <c r="Y37" s="277"/>
      <c r="Z37"/>
      <c r="AA37" s="277"/>
      <c r="AB37"/>
      <c r="AC37" s="277"/>
      <c r="AD37"/>
      <c r="AE37"/>
      <c r="AF37"/>
      <c r="AG37"/>
    </row>
    <row r="38" spans="2:34" ht="15" x14ac:dyDescent="0.25">
      <c r="B38"/>
      <c r="C38" s="284"/>
      <c r="D38"/>
      <c r="E38" s="302"/>
      <c r="F38" s="302"/>
      <c r="G38" s="302"/>
      <c r="H38" s="302"/>
      <c r="I38" s="302"/>
      <c r="J38" s="302"/>
      <c r="K38" s="302"/>
      <c r="L38" s="302"/>
      <c r="M38" s="302"/>
      <c r="N38" s="302"/>
      <c r="O38" s="302"/>
      <c r="P38" s="277"/>
      <c r="Q38" s="276"/>
      <c r="R38"/>
      <c r="S38"/>
      <c r="T38"/>
      <c r="U38"/>
      <c r="V38"/>
      <c r="W38"/>
      <c r="X38"/>
      <c r="Y38"/>
      <c r="Z38"/>
      <c r="AA38"/>
      <c r="AB38"/>
      <c r="AC38"/>
      <c r="AD38"/>
      <c r="AE38"/>
      <c r="AF38"/>
      <c r="AG38"/>
    </row>
    <row r="39" spans="2:34" ht="15" x14ac:dyDescent="0.25">
      <c r="B39" s="275">
        <v>19</v>
      </c>
      <c r="C39" s="274" t="s">
        <v>549</v>
      </c>
      <c r="D39"/>
      <c r="E39" s="302">
        <v>-183840.52393</v>
      </c>
      <c r="F39" s="302"/>
      <c r="G39" s="302">
        <v>-198053</v>
      </c>
      <c r="H39" s="302"/>
      <c r="I39" s="302">
        <v>-208743</v>
      </c>
      <c r="J39" s="302"/>
      <c r="K39" s="302">
        <v>-216584</v>
      </c>
      <c r="L39" s="302"/>
      <c r="M39" s="302">
        <v>-225036</v>
      </c>
      <c r="N39" s="302"/>
      <c r="O39" s="302">
        <v>-234147</v>
      </c>
      <c r="P39" s="277"/>
      <c r="Q39" s="276"/>
      <c r="R39"/>
      <c r="S39"/>
      <c r="T39"/>
      <c r="U39"/>
      <c r="V39"/>
      <c r="W39"/>
      <c r="X39"/>
      <c r="Y39"/>
      <c r="Z39"/>
      <c r="AA39"/>
      <c r="AB39"/>
      <c r="AC39"/>
      <c r="AD39"/>
      <c r="AE39"/>
      <c r="AF39"/>
      <c r="AG39"/>
    </row>
    <row r="40" spans="2:34" ht="15" x14ac:dyDescent="0.25">
      <c r="B40"/>
      <c r="C40"/>
      <c r="D40"/>
      <c r="E40" s="308"/>
      <c r="F40" s="277"/>
      <c r="G40" s="308"/>
      <c r="H40" s="277"/>
      <c r="I40" s="308"/>
      <c r="J40" s="277"/>
      <c r="K40" s="309"/>
      <c r="L40" s="310"/>
      <c r="M40" s="309"/>
      <c r="N40" s="310"/>
      <c r="O40" s="309"/>
      <c r="P40" s="277"/>
      <c r="Q40" s="276"/>
      <c r="R40"/>
      <c r="S40"/>
      <c r="T40"/>
      <c r="U40"/>
      <c r="V40"/>
      <c r="W40"/>
      <c r="X40"/>
      <c r="Y40"/>
      <c r="Z40"/>
      <c r="AA40"/>
      <c r="AB40"/>
      <c r="AC40"/>
      <c r="AD40"/>
      <c r="AE40"/>
      <c r="AF40"/>
      <c r="AG40"/>
    </row>
    <row r="41" spans="2:34" x14ac:dyDescent="0.2">
      <c r="B41" s="282">
        <v>20</v>
      </c>
      <c r="C41" s="279" t="s">
        <v>550</v>
      </c>
      <c r="D41" s="279"/>
      <c r="E41" s="289">
        <v>3074.3694417203078</v>
      </c>
      <c r="F41" s="286"/>
      <c r="G41" s="289">
        <v>6615</v>
      </c>
      <c r="H41" s="281"/>
      <c r="I41" s="289">
        <v>3475</v>
      </c>
      <c r="J41" s="285"/>
      <c r="K41" s="289">
        <v>3505</v>
      </c>
      <c r="L41" s="284"/>
      <c r="M41" s="289">
        <v>4154</v>
      </c>
      <c r="N41" s="284"/>
      <c r="O41" s="289">
        <v>3253</v>
      </c>
      <c r="P41" s="277"/>
      <c r="Q41" s="280"/>
      <c r="R41" s="279"/>
      <c r="S41" s="281"/>
      <c r="T41" s="279"/>
      <c r="U41" s="281"/>
      <c r="V41" s="279"/>
      <c r="W41" s="281"/>
      <c r="X41" s="279"/>
      <c r="Y41" s="281"/>
      <c r="Z41" s="279"/>
      <c r="AA41" s="281"/>
      <c r="AB41" s="279"/>
      <c r="AC41" s="281"/>
      <c r="AD41" s="279"/>
      <c r="AE41" s="279"/>
      <c r="AF41" s="279"/>
      <c r="AG41" s="279"/>
    </row>
    <row r="42" spans="2:34" s="63" customFormat="1" x14ac:dyDescent="0.2">
      <c r="B42" s="282"/>
      <c r="C42" s="279"/>
      <c r="D42" s="279"/>
      <c r="E42" s="291"/>
      <c r="F42" s="286"/>
      <c r="G42" s="291"/>
      <c r="H42" s="286"/>
      <c r="I42" s="291"/>
      <c r="J42" s="286"/>
      <c r="K42" s="291"/>
      <c r="L42" s="311"/>
      <c r="M42" s="291"/>
      <c r="N42" s="277"/>
      <c r="O42" s="292"/>
      <c r="P42" s="277"/>
      <c r="Q42" s="280"/>
      <c r="R42" s="279"/>
      <c r="S42" s="279"/>
      <c r="T42" s="279"/>
      <c r="U42" s="279"/>
      <c r="V42" s="279"/>
      <c r="W42" s="279"/>
      <c r="X42" s="279"/>
      <c r="Y42" s="279"/>
      <c r="Z42" s="279"/>
      <c r="AA42" s="279"/>
      <c r="AB42" s="279"/>
      <c r="AC42" s="279"/>
      <c r="AD42" s="279"/>
      <c r="AE42" s="279"/>
      <c r="AF42" s="279"/>
      <c r="AG42" s="279"/>
    </row>
    <row r="43" spans="2:34" s="63" customFormat="1" ht="15" x14ac:dyDescent="0.25">
      <c r="B43" s="282">
        <v>21</v>
      </c>
      <c r="C43" s="279" t="s">
        <v>551</v>
      </c>
      <c r="D43"/>
      <c r="E43" s="288"/>
      <c r="F43" s="287"/>
      <c r="G43" s="312"/>
      <c r="H43" s="287"/>
      <c r="I43" s="312"/>
      <c r="J43" s="287"/>
      <c r="K43" s="312"/>
      <c r="L43" s="311"/>
      <c r="M43" s="291"/>
      <c r="N43" s="277"/>
      <c r="O43" s="313"/>
      <c r="P43" s="277"/>
      <c r="Q43" s="274"/>
      <c r="R43"/>
      <c r="S43"/>
      <c r="T43"/>
      <c r="U43"/>
      <c r="V43"/>
      <c r="W43"/>
      <c r="X43"/>
      <c r="Y43"/>
      <c r="Z43"/>
      <c r="AA43"/>
      <c r="AB43"/>
      <c r="AC43"/>
      <c r="AD43"/>
      <c r="AE43"/>
      <c r="AF43"/>
      <c r="AG43"/>
    </row>
    <row r="44" spans="2:34" ht="15" x14ac:dyDescent="0.25">
      <c r="B44" s="282"/>
      <c r="C44"/>
      <c r="D44"/>
      <c r="E44" s="288"/>
      <c r="F44" s="287"/>
      <c r="G44" s="312"/>
      <c r="H44" s="287"/>
      <c r="I44" s="312"/>
      <c r="J44" s="287"/>
      <c r="K44" s="312"/>
      <c r="L44" s="311"/>
      <c r="M44" s="312"/>
      <c r="N44" s="277"/>
      <c r="O44" s="313"/>
      <c r="P44" s="277"/>
      <c r="Q44"/>
      <c r="R44"/>
      <c r="S44"/>
      <c r="T44"/>
      <c r="U44"/>
      <c r="V44"/>
      <c r="W44"/>
      <c r="X44"/>
      <c r="Y44"/>
      <c r="Z44"/>
      <c r="AA44"/>
      <c r="AB44"/>
      <c r="AC44"/>
      <c r="AD44"/>
      <c r="AE44"/>
      <c r="AF44"/>
      <c r="AG44"/>
    </row>
    <row r="45" spans="2:34" ht="15" x14ac:dyDescent="0.25">
      <c r="B45" s="275">
        <v>22</v>
      </c>
      <c r="C45" s="274" t="s">
        <v>552</v>
      </c>
      <c r="D45"/>
      <c r="E45" s="289">
        <v>-360</v>
      </c>
      <c r="F45" s="287"/>
      <c r="G45" s="289">
        <v>-730</v>
      </c>
      <c r="H45" s="290"/>
      <c r="I45" s="289">
        <v>-1310</v>
      </c>
      <c r="J45" s="290"/>
      <c r="K45" s="289">
        <v>-1890</v>
      </c>
      <c r="L45" s="284"/>
      <c r="M45" s="289">
        <v>-2470</v>
      </c>
      <c r="N45" s="277"/>
      <c r="O45" s="289">
        <v>-2770</v>
      </c>
      <c r="P45" s="277"/>
      <c r="Q45" s="276"/>
      <c r="R45"/>
      <c r="S45"/>
      <c r="T45"/>
      <c r="U45"/>
      <c r="V45"/>
      <c r="W45"/>
      <c r="X45"/>
      <c r="Y45"/>
      <c r="Z45"/>
      <c r="AA45"/>
      <c r="AB45"/>
      <c r="AC45"/>
      <c r="AD45"/>
      <c r="AE45"/>
      <c r="AF45"/>
      <c r="AG45"/>
    </row>
    <row r="46" spans="2:34" ht="15" x14ac:dyDescent="0.25">
      <c r="B46"/>
      <c r="C46"/>
      <c r="D46"/>
      <c r="E46" s="291"/>
      <c r="F46" s="287"/>
      <c r="G46" s="289"/>
      <c r="H46" s="290"/>
      <c r="I46" s="289"/>
      <c r="J46" s="290"/>
      <c r="K46" s="289"/>
      <c r="L46" s="284"/>
      <c r="M46" s="289"/>
      <c r="N46" s="277"/>
      <c r="O46" s="289"/>
      <c r="P46" s="277"/>
      <c r="Q46" s="276"/>
      <c r="R46"/>
      <c r="S46"/>
      <c r="T46"/>
      <c r="U46"/>
      <c r="V46"/>
      <c r="W46"/>
      <c r="X46"/>
      <c r="Y46"/>
      <c r="Z46"/>
      <c r="AA46"/>
      <c r="AB46"/>
      <c r="AC46"/>
      <c r="AD46"/>
      <c r="AE46"/>
      <c r="AF46"/>
      <c r="AG46"/>
    </row>
    <row r="47" spans="2:34" ht="15" x14ac:dyDescent="0.25">
      <c r="B47" s="282">
        <v>23</v>
      </c>
      <c r="C47" s="279" t="s">
        <v>553</v>
      </c>
      <c r="D47"/>
      <c r="E47" s="289">
        <v>-2714.6419999999998</v>
      </c>
      <c r="F47" s="287"/>
      <c r="G47" s="289"/>
      <c r="H47" s="290"/>
      <c r="I47" s="289"/>
      <c r="J47" s="290"/>
      <c r="K47" s="289" t="s">
        <v>632</v>
      </c>
      <c r="L47" s="284"/>
      <c r="M47" s="289" t="s">
        <v>632</v>
      </c>
      <c r="N47" s="277"/>
      <c r="O47" s="289" t="s">
        <v>632</v>
      </c>
      <c r="P47" s="277"/>
      <c r="Q47" s="276"/>
      <c r="R47"/>
      <c r="S47"/>
      <c r="T47"/>
      <c r="U47"/>
      <c r="V47"/>
      <c r="W47"/>
      <c r="X47"/>
      <c r="Y47"/>
      <c r="Z47"/>
      <c r="AA47"/>
      <c r="AB47"/>
      <c r="AC47"/>
      <c r="AD47"/>
      <c r="AE47"/>
      <c r="AF47"/>
      <c r="AG47"/>
    </row>
    <row r="48" spans="2:34" ht="15" x14ac:dyDescent="0.25">
      <c r="B48" s="282"/>
      <c r="C48" s="279"/>
      <c r="D48"/>
      <c r="E48" s="288"/>
      <c r="F48" s="287"/>
      <c r="G48" s="312"/>
      <c r="H48" s="287"/>
      <c r="I48" s="312"/>
      <c r="J48" s="287"/>
      <c r="K48" s="312"/>
      <c r="L48" s="311"/>
      <c r="M48" s="312"/>
      <c r="N48" s="277"/>
      <c r="O48" s="313"/>
      <c r="P48" s="277"/>
      <c r="Q48" s="280"/>
      <c r="R48"/>
      <c r="S48"/>
      <c r="T48"/>
      <c r="U48"/>
      <c r="V48"/>
      <c r="W48"/>
      <c r="X48"/>
      <c r="Y48"/>
      <c r="Z48"/>
      <c r="AA48"/>
      <c r="AB48"/>
      <c r="AC48"/>
      <c r="AD48"/>
      <c r="AE48"/>
      <c r="AF48"/>
      <c r="AG48"/>
    </row>
    <row r="49" spans="2:18" x14ac:dyDescent="0.2">
      <c r="B49" s="282">
        <v>24</v>
      </c>
      <c r="C49" s="279" t="s">
        <v>554</v>
      </c>
      <c r="D49" s="279"/>
      <c r="E49" s="283">
        <v>-0.27255827969202073</v>
      </c>
      <c r="F49" s="286"/>
      <c r="G49" s="283">
        <v>5885</v>
      </c>
      <c r="H49" s="285"/>
      <c r="I49" s="283">
        <v>2165</v>
      </c>
      <c r="J49" s="285"/>
      <c r="K49" s="283">
        <v>1615</v>
      </c>
      <c r="L49" s="284"/>
      <c r="M49" s="283">
        <v>1684</v>
      </c>
      <c r="N49" s="284"/>
      <c r="O49" s="283">
        <v>483</v>
      </c>
      <c r="P49" s="277"/>
      <c r="Q49" s="280"/>
      <c r="R49" s="64"/>
    </row>
    <row r="50" spans="2:18" s="63" customFormat="1" x14ac:dyDescent="0.2">
      <c r="B50" s="282"/>
      <c r="C50" s="279"/>
      <c r="D50" s="279"/>
      <c r="E50" s="281"/>
      <c r="F50" s="281"/>
      <c r="G50" s="281"/>
      <c r="H50" s="281"/>
      <c r="I50" s="281"/>
      <c r="J50" s="281"/>
      <c r="K50" s="281"/>
      <c r="L50" s="277"/>
      <c r="M50" s="281"/>
      <c r="N50" s="277"/>
      <c r="O50" s="281"/>
      <c r="P50" s="277"/>
      <c r="Q50" s="280"/>
      <c r="R50" s="64"/>
    </row>
    <row r="51" spans="2:18" s="63" customFormat="1" ht="15" hidden="1" x14ac:dyDescent="0.25">
      <c r="B51"/>
      <c r="C51"/>
      <c r="D51"/>
      <c r="E51" s="277"/>
      <c r="F51" s="277"/>
      <c r="G51" s="277">
        <v>-3266.4023699999962</v>
      </c>
      <c r="H51" s="277"/>
      <c r="I51" s="277">
        <v>-1364.0624400000088</v>
      </c>
      <c r="J51" s="277"/>
      <c r="K51" s="277">
        <v>-2801.504386288012</v>
      </c>
      <c r="L51" s="277"/>
      <c r="M51" s="277">
        <v>-2572.0026811257703</v>
      </c>
      <c r="N51" s="277"/>
      <c r="O51" s="277">
        <v>-2348.2596811257536</v>
      </c>
      <c r="P51" s="277"/>
      <c r="Q51" s="276"/>
      <c r="R51" s="64"/>
    </row>
    <row r="52" spans="2:18" ht="13.35" hidden="1" customHeight="1" x14ac:dyDescent="0.25">
      <c r="B52"/>
      <c r="C52"/>
      <c r="D52"/>
      <c r="E52" s="277"/>
      <c r="F52" s="277"/>
      <c r="G52" s="277"/>
      <c r="H52" s="277"/>
      <c r="I52" s="277"/>
      <c r="J52" s="277"/>
      <c r="K52" s="277"/>
      <c r="L52" s="277"/>
      <c r="M52" s="277"/>
      <c r="N52" s="277"/>
      <c r="O52" s="277"/>
      <c r="P52" s="277"/>
      <c r="Q52" s="276"/>
      <c r="R52" s="61"/>
    </row>
    <row r="53" spans="2:18" ht="13.35" hidden="1" customHeight="1" x14ac:dyDescent="0.25">
      <c r="B53"/>
      <c r="C53"/>
      <c r="D53"/>
      <c r="E53" s="277"/>
      <c r="F53" s="277"/>
      <c r="G53" s="277"/>
      <c r="H53" s="277"/>
      <c r="I53" s="277"/>
      <c r="J53" s="277"/>
      <c r="K53" s="277"/>
      <c r="L53" s="277"/>
      <c r="M53" s="277"/>
      <c r="N53" s="277"/>
      <c r="O53" s="277"/>
      <c r="P53" s="277"/>
      <c r="Q53" s="276"/>
      <c r="R53" s="61"/>
    </row>
    <row r="54" spans="2:18" ht="13.35" hidden="1" customHeight="1" x14ac:dyDescent="0.25">
      <c r="B54"/>
      <c r="C54"/>
      <c r="D54"/>
      <c r="E54" s="277"/>
      <c r="F54" s="277"/>
      <c r="G54" s="277"/>
      <c r="H54" s="277"/>
      <c r="I54" s="277"/>
      <c r="J54" s="277"/>
      <c r="K54" s="277"/>
      <c r="L54" s="277"/>
      <c r="M54" s="277"/>
      <c r="N54"/>
      <c r="O54"/>
      <c r="P54" s="277"/>
      <c r="Q54" s="276"/>
      <c r="R54" s="61"/>
    </row>
    <row r="55" spans="2:18" ht="13.35" hidden="1" customHeight="1" x14ac:dyDescent="0.25">
      <c r="B55"/>
      <c r="C55"/>
      <c r="D55"/>
      <c r="E55" s="277"/>
      <c r="F55" s="277"/>
      <c r="G55" s="277">
        <v>-4245</v>
      </c>
      <c r="H55" s="277"/>
      <c r="I55" s="277">
        <v>1488</v>
      </c>
      <c r="J55" s="277"/>
      <c r="K55" s="277">
        <v>7094</v>
      </c>
      <c r="L55" s="277"/>
      <c r="M55" s="277">
        <v>10797</v>
      </c>
      <c r="N55" s="277"/>
      <c r="O55" s="277">
        <v>12459</v>
      </c>
      <c r="P55" s="277"/>
      <c r="Q55" s="276"/>
      <c r="R55" s="61"/>
    </row>
    <row r="56" spans="2:18" ht="13.35" hidden="1" customHeight="1" x14ac:dyDescent="0.25">
      <c r="B56"/>
      <c r="C56"/>
      <c r="D56"/>
      <c r="E56" s="277"/>
      <c r="F56" s="277"/>
      <c r="G56" s="277"/>
      <c r="H56" s="277"/>
      <c r="I56" s="277"/>
      <c r="J56" s="277"/>
      <c r="K56" s="277"/>
      <c r="L56" s="277"/>
      <c r="M56" s="277"/>
      <c r="N56" s="277"/>
      <c r="O56" s="277"/>
      <c r="P56" s="277"/>
      <c r="Q56" s="276"/>
      <c r="R56" s="61"/>
    </row>
    <row r="57" spans="2:18" ht="13.35" hidden="1" customHeight="1" x14ac:dyDescent="0.25">
      <c r="B57"/>
      <c r="C57"/>
      <c r="D57"/>
      <c r="E57" s="277"/>
      <c r="F57" s="277"/>
      <c r="G57" s="277">
        <v>-4370.5651148000034</v>
      </c>
      <c r="H57" s="277"/>
      <c r="I57" s="277">
        <v>472.18251519999467</v>
      </c>
      <c r="J57" s="277"/>
      <c r="K57" s="277">
        <v>3650.4970752000081</v>
      </c>
      <c r="L57" s="277"/>
      <c r="M57" s="277">
        <v>3562.1826889119984</v>
      </c>
      <c r="N57" s="277"/>
      <c r="O57" s="277">
        <v>1573.9820077862387</v>
      </c>
      <c r="P57" s="277"/>
      <c r="Q57" s="276"/>
      <c r="R57" s="61"/>
    </row>
    <row r="58" spans="2:18" ht="13.35" hidden="1" customHeight="1" x14ac:dyDescent="0.25">
      <c r="B58"/>
      <c r="C58"/>
      <c r="D58"/>
      <c r="E58" s="277"/>
      <c r="F58" s="277"/>
      <c r="G58" s="277"/>
      <c r="H58" s="277"/>
      <c r="I58" s="277"/>
      <c r="J58" s="277"/>
      <c r="K58" s="277"/>
      <c r="L58" s="277"/>
      <c r="M58" s="277"/>
      <c r="N58" s="277"/>
      <c r="O58" s="277"/>
      <c r="P58" s="277"/>
      <c r="Q58" s="276"/>
      <c r="R58" s="61"/>
    </row>
    <row r="59" spans="2:18" ht="13.35" hidden="1" customHeight="1" x14ac:dyDescent="0.25">
      <c r="B59"/>
      <c r="C59"/>
      <c r="D59"/>
      <c r="E59" s="277"/>
      <c r="F59" s="277"/>
      <c r="G59" s="277"/>
      <c r="H59" s="277"/>
      <c r="I59" s="277"/>
      <c r="J59" s="277"/>
      <c r="K59" s="277"/>
      <c r="L59" s="277"/>
      <c r="M59" s="277"/>
      <c r="N59" s="277"/>
      <c r="O59" s="277"/>
      <c r="P59" s="277"/>
      <c r="Q59" s="276"/>
      <c r="R59" s="61"/>
    </row>
    <row r="60" spans="2:18" ht="13.35" hidden="1" customHeight="1" x14ac:dyDescent="0.25">
      <c r="B60"/>
      <c r="C60"/>
      <c r="D60"/>
      <c r="E60" s="277"/>
      <c r="F60" s="277"/>
      <c r="G60" s="277"/>
      <c r="H60" s="277"/>
      <c r="I60" s="277"/>
      <c r="J60" s="277"/>
      <c r="K60" s="277"/>
      <c r="L60" s="277"/>
      <c r="M60" s="277"/>
      <c r="N60"/>
      <c r="O60"/>
      <c r="P60" s="277"/>
      <c r="Q60" s="276"/>
      <c r="R60" s="61"/>
    </row>
    <row r="61" spans="2:18" ht="13.35" hidden="1" customHeight="1" x14ac:dyDescent="0.25">
      <c r="B61"/>
      <c r="C61"/>
      <c r="D61"/>
      <c r="E61" s="277"/>
      <c r="F61" s="277"/>
      <c r="G61" s="277"/>
      <c r="H61" s="277"/>
      <c r="I61" s="277"/>
      <c r="J61" s="277"/>
      <c r="K61" s="277"/>
      <c r="L61" s="277"/>
      <c r="M61" s="277"/>
      <c r="N61"/>
      <c r="O61"/>
      <c r="P61" s="277"/>
      <c r="Q61" s="276"/>
      <c r="R61" s="61"/>
    </row>
    <row r="62" spans="2:18" ht="15" hidden="1" x14ac:dyDescent="0.25">
      <c r="B62"/>
      <c r="C62"/>
      <c r="D62"/>
      <c r="E62" s="314"/>
      <c r="F62" s="277"/>
      <c r="G62" s="277"/>
      <c r="H62" s="277"/>
      <c r="I62" s="277"/>
      <c r="J62" s="277"/>
      <c r="K62" s="277"/>
      <c r="L62" s="277"/>
      <c r="M62" s="277"/>
      <c r="N62"/>
      <c r="O62"/>
      <c r="P62" s="277"/>
      <c r="Q62" s="276"/>
      <c r="R62" s="61"/>
    </row>
    <row r="63" spans="2:18" ht="15" hidden="1" x14ac:dyDescent="0.25">
      <c r="B63"/>
      <c r="C63"/>
      <c r="D63"/>
      <c r="E63" s="277"/>
      <c r="F63" s="277"/>
      <c r="G63" s="277">
        <v>3503</v>
      </c>
      <c r="H63" s="277"/>
      <c r="I63" s="315">
        <v>1000</v>
      </c>
      <c r="J63" s="277"/>
      <c r="K63" s="277" t="s">
        <v>555</v>
      </c>
      <c r="L63" s="277"/>
      <c r="M63" s="277"/>
      <c r="N63"/>
      <c r="O63"/>
      <c r="P63" s="277"/>
      <c r="Q63" s="276"/>
      <c r="R63" s="61"/>
    </row>
    <row r="64" spans="2:18" ht="15" hidden="1" x14ac:dyDescent="0.25">
      <c r="B64"/>
      <c r="C64"/>
      <c r="D64"/>
      <c r="E64" s="277"/>
      <c r="F64" s="277"/>
      <c r="G64" s="277"/>
      <c r="H64" s="277"/>
      <c r="I64" s="277">
        <v>600</v>
      </c>
      <c r="J64" s="277"/>
      <c r="K64" s="277" t="s">
        <v>556</v>
      </c>
      <c r="L64" s="277"/>
      <c r="M64" s="277"/>
      <c r="N64"/>
      <c r="O64"/>
      <c r="P64" s="277"/>
      <c r="Q64" s="276"/>
      <c r="R64" s="61"/>
    </row>
    <row r="65" spans="3:18" ht="15" hidden="1" x14ac:dyDescent="0.25">
      <c r="C65"/>
      <c r="D65"/>
      <c r="E65" s="277"/>
      <c r="F65" s="277"/>
      <c r="G65" s="277"/>
      <c r="H65" s="277"/>
      <c r="I65" s="274">
        <v>400</v>
      </c>
      <c r="J65"/>
      <c r="K65" s="274" t="s">
        <v>557</v>
      </c>
      <c r="L65" s="277"/>
      <c r="M65" s="277"/>
      <c r="N65"/>
      <c r="O65"/>
      <c r="P65" s="277"/>
      <c r="Q65" s="276"/>
      <c r="R65" s="61"/>
    </row>
    <row r="66" spans="3:18" ht="15" hidden="1" x14ac:dyDescent="0.25">
      <c r="C66" s="278"/>
      <c r="D66"/>
      <c r="E66" s="277"/>
      <c r="F66" s="277"/>
      <c r="G66" s="277"/>
      <c r="H66" s="277"/>
      <c r="I66" s="315">
        <v>350</v>
      </c>
      <c r="J66" s="277"/>
      <c r="K66" s="277" t="s">
        <v>558</v>
      </c>
      <c r="L66" s="277"/>
      <c r="M66" s="277"/>
      <c r="N66"/>
      <c r="O66"/>
      <c r="P66" s="277"/>
      <c r="Q66" s="276"/>
      <c r="R66" s="61"/>
    </row>
    <row r="67" spans="3:18" ht="15" hidden="1" x14ac:dyDescent="0.25">
      <c r="C67"/>
      <c r="D67"/>
      <c r="E67" s="277"/>
      <c r="F67" s="277"/>
      <c r="G67" s="277"/>
      <c r="H67" s="277"/>
      <c r="I67" s="274">
        <v>251</v>
      </c>
      <c r="J67"/>
      <c r="K67" s="274" t="s">
        <v>559</v>
      </c>
      <c r="L67" s="277"/>
      <c r="M67" s="277"/>
      <c r="N67" s="277"/>
      <c r="O67" s="277"/>
      <c r="P67" s="277"/>
      <c r="Q67" s="276"/>
      <c r="R67" s="61"/>
    </row>
    <row r="68" spans="3:18" ht="15" hidden="1" x14ac:dyDescent="0.25">
      <c r="C68"/>
      <c r="D68"/>
      <c r="E68" s="277"/>
      <c r="F68" s="277"/>
      <c r="G68" s="277"/>
      <c r="H68" s="277"/>
      <c r="I68" s="315">
        <v>191</v>
      </c>
      <c r="J68" s="277"/>
      <c r="K68" s="277" t="s">
        <v>560</v>
      </c>
      <c r="L68" s="277"/>
      <c r="M68" s="277"/>
      <c r="N68" s="277"/>
      <c r="O68" s="277"/>
      <c r="P68" s="277"/>
      <c r="Q68" s="276"/>
      <c r="R68" s="61"/>
    </row>
    <row r="69" spans="3:18" ht="15" hidden="1" x14ac:dyDescent="0.25">
      <c r="C69"/>
      <c r="D69"/>
      <c r="E69" s="277"/>
      <c r="F69" s="277"/>
      <c r="G69" s="277"/>
      <c r="H69" s="277"/>
      <c r="I69" s="315">
        <v>186</v>
      </c>
      <c r="J69" s="277"/>
      <c r="K69" s="277" t="s">
        <v>561</v>
      </c>
      <c r="L69" s="277"/>
      <c r="M69" s="277"/>
      <c r="N69" s="277"/>
      <c r="O69" s="277"/>
      <c r="P69" s="277"/>
      <c r="Q69" s="276"/>
      <c r="R69" s="61"/>
    </row>
    <row r="70" spans="3:18" ht="15" hidden="1" x14ac:dyDescent="0.25">
      <c r="C70"/>
      <c r="D70"/>
      <c r="E70" s="277"/>
      <c r="F70" s="277"/>
      <c r="G70" s="277"/>
      <c r="H70" s="277"/>
      <c r="I70" s="274">
        <v>165</v>
      </c>
      <c r="J70"/>
      <c r="K70" s="274" t="s">
        <v>562</v>
      </c>
      <c r="L70" s="277"/>
      <c r="M70" s="277"/>
      <c r="N70" s="277"/>
      <c r="O70" s="277"/>
      <c r="P70" s="277"/>
      <c r="Q70" s="276"/>
      <c r="R70" s="61"/>
    </row>
    <row r="71" spans="3:18" ht="15" hidden="1" x14ac:dyDescent="0.25">
      <c r="C71"/>
      <c r="D71"/>
      <c r="E71" s="277"/>
      <c r="F71" s="277"/>
      <c r="G71" s="277"/>
      <c r="H71" s="277"/>
      <c r="I71" s="277">
        <v>100</v>
      </c>
      <c r="J71" s="277"/>
      <c r="K71" s="277" t="s">
        <v>563</v>
      </c>
      <c r="L71" s="277"/>
      <c r="M71" s="277"/>
      <c r="N71" s="277"/>
      <c r="O71" s="277"/>
      <c r="P71" s="277"/>
      <c r="Q71" s="276"/>
      <c r="R71" s="61"/>
    </row>
    <row r="72" spans="3:18" ht="15" hidden="1" x14ac:dyDescent="0.25">
      <c r="C72"/>
      <c r="D72"/>
      <c r="E72" s="277"/>
      <c r="F72" s="277"/>
      <c r="G72" s="277"/>
      <c r="H72" s="277"/>
      <c r="I72" s="277">
        <v>478</v>
      </c>
      <c r="J72" s="277"/>
      <c r="K72" s="277" t="s">
        <v>564</v>
      </c>
      <c r="L72" s="277"/>
      <c r="M72" s="277"/>
      <c r="N72" s="277"/>
      <c r="O72" s="277"/>
      <c r="P72" s="277"/>
      <c r="Q72" s="276"/>
      <c r="R72" s="61"/>
    </row>
    <row r="73" spans="3:18" ht="15" hidden="1" x14ac:dyDescent="0.25">
      <c r="C73"/>
      <c r="D73"/>
      <c r="E73" s="277"/>
      <c r="F73" s="277"/>
      <c r="G73" s="277"/>
      <c r="H73" s="277"/>
      <c r="I73" s="277">
        <v>746</v>
      </c>
      <c r="J73" s="277"/>
      <c r="K73" s="277" t="s">
        <v>565</v>
      </c>
      <c r="L73" s="277"/>
      <c r="M73" s="277"/>
      <c r="N73" s="277"/>
      <c r="O73" s="277"/>
      <c r="P73" s="277"/>
      <c r="Q73" s="276"/>
      <c r="R73" s="61"/>
    </row>
    <row r="74" spans="3:18" ht="15" hidden="1" x14ac:dyDescent="0.25">
      <c r="C74"/>
      <c r="D74"/>
      <c r="E74" s="277"/>
      <c r="F74" s="277"/>
      <c r="G74" s="277"/>
      <c r="H74" s="277"/>
      <c r="I74" s="277">
        <v>-451</v>
      </c>
      <c r="J74" s="277"/>
      <c r="K74" s="277" t="s">
        <v>566</v>
      </c>
      <c r="L74" s="277"/>
      <c r="M74" s="277"/>
      <c r="N74" s="277"/>
      <c r="O74" s="277"/>
      <c r="P74" s="277"/>
      <c r="Q74" s="276"/>
      <c r="R74" s="61"/>
    </row>
    <row r="75" spans="3:18" ht="15" hidden="1" x14ac:dyDescent="0.25">
      <c r="C75"/>
      <c r="D75"/>
      <c r="E75" s="277"/>
      <c r="F75" s="277"/>
      <c r="G75" s="277"/>
      <c r="H75" s="277"/>
      <c r="I75" s="277">
        <v>-651</v>
      </c>
      <c r="J75" s="277"/>
      <c r="K75" s="277" t="s">
        <v>567</v>
      </c>
      <c r="L75" s="277"/>
      <c r="M75" s="277"/>
      <c r="N75" s="277"/>
      <c r="O75" s="277"/>
      <c r="P75" s="277"/>
      <c r="Q75" s="276"/>
      <c r="R75" s="61"/>
    </row>
    <row r="76" spans="3:18" ht="15" hidden="1" x14ac:dyDescent="0.25">
      <c r="C76"/>
      <c r="D76"/>
      <c r="E76" s="277"/>
      <c r="F76" s="277"/>
      <c r="G76" s="277"/>
      <c r="H76" s="277"/>
      <c r="I76" s="277">
        <v>-165</v>
      </c>
      <c r="J76" s="277"/>
      <c r="K76" s="277" t="s">
        <v>568</v>
      </c>
      <c r="L76" s="277"/>
      <c r="M76" s="277"/>
      <c r="N76" s="277"/>
      <c r="O76" s="277"/>
      <c r="P76" s="277"/>
      <c r="Q76" s="276"/>
      <c r="R76" s="61"/>
    </row>
    <row r="77" spans="3:18" ht="15" hidden="1" x14ac:dyDescent="0.25">
      <c r="C77"/>
      <c r="D77"/>
      <c r="E77" s="277"/>
      <c r="F77" s="277"/>
      <c r="G77" s="277"/>
      <c r="H77" s="277"/>
      <c r="I77" s="277">
        <v>303</v>
      </c>
      <c r="J77" s="277"/>
      <c r="K77" s="277" t="s">
        <v>569</v>
      </c>
      <c r="L77" s="277"/>
      <c r="M77" s="277"/>
      <c r="N77" s="277"/>
      <c r="O77" s="277"/>
      <c r="P77" s="277"/>
      <c r="Q77" s="276"/>
      <c r="R77" s="61"/>
    </row>
    <row r="78" spans="3:18" ht="15" hidden="1" x14ac:dyDescent="0.25">
      <c r="C78"/>
      <c r="D78"/>
      <c r="E78" s="277"/>
      <c r="F78" s="277"/>
      <c r="G78" s="277"/>
      <c r="H78" s="277"/>
      <c r="I78" s="316">
        <v>3503</v>
      </c>
      <c r="J78" s="277"/>
      <c r="K78" s="277"/>
      <c r="L78" s="277"/>
      <c r="M78" s="277"/>
      <c r="N78" s="277"/>
      <c r="O78" s="277"/>
      <c r="P78" s="277"/>
      <c r="Q78" s="276"/>
      <c r="R78" s="61"/>
    </row>
    <row r="79" spans="3:18" ht="15" hidden="1" x14ac:dyDescent="0.25">
      <c r="C79"/>
      <c r="D79"/>
      <c r="E79" s="277"/>
      <c r="F79" s="277"/>
      <c r="G79" s="277"/>
      <c r="H79" s="277"/>
      <c r="I79" s="277"/>
      <c r="J79" s="277"/>
      <c r="K79" s="277"/>
      <c r="L79" s="277"/>
      <c r="M79" s="277"/>
      <c r="N79" s="277"/>
      <c r="O79" s="277"/>
      <c r="P79" s="277"/>
      <c r="Q79" s="276"/>
      <c r="R79" s="61"/>
    </row>
    <row r="80" spans="3:18" ht="15" hidden="1" x14ac:dyDescent="0.25">
      <c r="C80"/>
      <c r="D80"/>
      <c r="E80" s="277"/>
      <c r="F80" s="277"/>
      <c r="G80" s="277"/>
      <c r="H80" s="277"/>
      <c r="I80" s="277"/>
      <c r="J80" s="277"/>
      <c r="K80" s="277"/>
      <c r="L80" s="277"/>
      <c r="M80" s="277"/>
      <c r="N80" s="277"/>
      <c r="O80" s="277"/>
      <c r="P80" s="277"/>
      <c r="Q80" s="276"/>
      <c r="R80" s="61"/>
    </row>
    <row r="81" spans="5:18" hidden="1" x14ac:dyDescent="0.2">
      <c r="E81" s="277"/>
      <c r="F81" s="277"/>
      <c r="G81" s="277"/>
      <c r="H81" s="277"/>
      <c r="I81" s="277"/>
      <c r="J81" s="277"/>
      <c r="K81" s="277"/>
      <c r="L81" s="277"/>
      <c r="M81" s="277"/>
      <c r="N81" s="277"/>
      <c r="O81" s="277"/>
      <c r="P81" s="277"/>
      <c r="Q81" s="276"/>
      <c r="R81" s="61"/>
    </row>
    <row r="82" spans="5:18" hidden="1" x14ac:dyDescent="0.2">
      <c r="E82" s="277"/>
      <c r="F82" s="277"/>
      <c r="G82" s="277"/>
      <c r="H82" s="277"/>
      <c r="I82" s="277"/>
      <c r="J82" s="277"/>
      <c r="K82" s="277"/>
      <c r="L82" s="277"/>
      <c r="M82" s="277"/>
      <c r="N82" s="277"/>
      <c r="O82" s="277"/>
      <c r="P82" s="277"/>
      <c r="Q82" s="276"/>
      <c r="R82" s="61"/>
    </row>
    <row r="83" spans="5:18" hidden="1" x14ac:dyDescent="0.2">
      <c r="E83" s="277"/>
      <c r="F83" s="277"/>
      <c r="G83" s="277"/>
      <c r="H83" s="277"/>
      <c r="I83" s="277"/>
      <c r="J83" s="277"/>
      <c r="K83" s="277"/>
      <c r="L83" s="277"/>
      <c r="M83" s="277"/>
      <c r="N83" s="277"/>
      <c r="O83" s="277"/>
      <c r="P83" s="277"/>
      <c r="Q83" s="276"/>
      <c r="R83" s="61"/>
    </row>
    <row r="84" spans="5:18" hidden="1" x14ac:dyDescent="0.2">
      <c r="E84" s="277"/>
      <c r="F84" s="277"/>
      <c r="G84" s="277"/>
      <c r="H84" s="277"/>
      <c r="I84" s="277"/>
      <c r="J84" s="277"/>
      <c r="K84" s="277"/>
      <c r="L84" s="277"/>
      <c r="M84" s="277"/>
      <c r="N84" s="277"/>
      <c r="O84" s="277"/>
      <c r="P84" s="277"/>
      <c r="Q84" s="276"/>
      <c r="R84" s="61"/>
    </row>
    <row r="85" spans="5:18" hidden="1" x14ac:dyDescent="0.2">
      <c r="E85" s="277"/>
      <c r="F85" s="277"/>
      <c r="G85" s="277"/>
      <c r="H85" s="277"/>
      <c r="I85" s="277"/>
      <c r="J85" s="277"/>
      <c r="K85" s="277"/>
      <c r="L85" s="277"/>
      <c r="M85" s="277"/>
      <c r="N85" s="277"/>
      <c r="O85" s="277"/>
      <c r="P85" s="277"/>
      <c r="Q85" s="276"/>
      <c r="R85" s="61"/>
    </row>
    <row r="86" spans="5:18" hidden="1" x14ac:dyDescent="0.2">
      <c r="E86" s="277"/>
      <c r="F86" s="277"/>
      <c r="G86" s="277"/>
      <c r="H86" s="277"/>
      <c r="I86" s="277"/>
      <c r="J86" s="277"/>
      <c r="K86" s="277"/>
      <c r="L86" s="277"/>
      <c r="M86" s="277"/>
      <c r="N86" s="277"/>
      <c r="O86" s="277"/>
      <c r="P86" s="277"/>
      <c r="Q86" s="276"/>
      <c r="R86" s="61"/>
    </row>
    <row r="87" spans="5:18" hidden="1" x14ac:dyDescent="0.2">
      <c r="E87" s="277"/>
      <c r="F87" s="277"/>
      <c r="G87" s="277"/>
      <c r="H87" s="277"/>
      <c r="I87" s="277"/>
      <c r="J87" s="277"/>
      <c r="K87" s="277"/>
      <c r="L87" s="277"/>
      <c r="M87" s="277"/>
      <c r="N87" s="277"/>
      <c r="O87" s="277"/>
      <c r="P87" s="277"/>
      <c r="Q87" s="276"/>
      <c r="R87" s="61"/>
    </row>
    <row r="88" spans="5:18" hidden="1" x14ac:dyDescent="0.2">
      <c r="E88" s="277"/>
      <c r="F88" s="277"/>
      <c r="G88" s="277"/>
      <c r="H88" s="277"/>
      <c r="I88" s="277"/>
      <c r="J88" s="277"/>
      <c r="K88" s="277"/>
      <c r="L88" s="277"/>
      <c r="M88" s="277"/>
      <c r="N88" s="277"/>
      <c r="O88" s="277"/>
      <c r="P88" s="277"/>
      <c r="Q88" s="276"/>
      <c r="R88" s="61"/>
    </row>
    <row r="89" spans="5:18" hidden="1" x14ac:dyDescent="0.2">
      <c r="E89" s="277"/>
      <c r="F89" s="277"/>
      <c r="G89" s="277"/>
      <c r="H89" s="277"/>
      <c r="I89" s="277"/>
      <c r="J89" s="277"/>
      <c r="K89" s="277"/>
      <c r="L89" s="277"/>
      <c r="M89" s="277"/>
      <c r="N89" s="277"/>
      <c r="O89" s="277"/>
      <c r="P89" s="277"/>
      <c r="Q89" s="276"/>
      <c r="R89" s="61"/>
    </row>
    <row r="90" spans="5:18" hidden="1" x14ac:dyDescent="0.2">
      <c r="E90" s="277"/>
      <c r="F90" s="277"/>
      <c r="G90" s="277"/>
      <c r="H90" s="277"/>
      <c r="I90" s="277"/>
      <c r="J90" s="277"/>
      <c r="K90" s="277"/>
      <c r="L90" s="277"/>
      <c r="M90" s="277"/>
      <c r="N90" s="277"/>
      <c r="O90" s="277"/>
      <c r="P90" s="277"/>
      <c r="Q90" s="276"/>
      <c r="R90" s="61"/>
    </row>
    <row r="91" spans="5:18" hidden="1" x14ac:dyDescent="0.2">
      <c r="E91" s="277"/>
      <c r="F91" s="277"/>
      <c r="G91" s="277"/>
      <c r="H91" s="277"/>
      <c r="I91" s="277"/>
      <c r="J91" s="277"/>
      <c r="K91" s="277"/>
      <c r="L91" s="277"/>
      <c r="M91" s="277"/>
      <c r="N91" s="277"/>
      <c r="O91" s="277"/>
      <c r="P91" s="277"/>
      <c r="Q91" s="276"/>
      <c r="R91" s="61"/>
    </row>
    <row r="92" spans="5:18" hidden="1" x14ac:dyDescent="0.2">
      <c r="E92" s="277"/>
      <c r="F92" s="277"/>
      <c r="G92" s="277"/>
      <c r="H92" s="277"/>
      <c r="I92" s="277"/>
      <c r="J92" s="277"/>
      <c r="K92" s="277"/>
      <c r="L92" s="277"/>
      <c r="M92" s="277"/>
      <c r="N92" s="277"/>
      <c r="O92" s="277"/>
      <c r="P92" s="277"/>
      <c r="Q92" s="276"/>
      <c r="R92" s="61"/>
    </row>
    <row r="93" spans="5:18" hidden="1" x14ac:dyDescent="0.2">
      <c r="E93" s="277"/>
      <c r="F93" s="277"/>
      <c r="G93" s="277"/>
      <c r="H93" s="277"/>
      <c r="I93" s="277"/>
      <c r="J93" s="277"/>
      <c r="K93" s="277"/>
      <c r="L93" s="277"/>
      <c r="M93" s="277"/>
      <c r="N93" s="277"/>
      <c r="O93" s="277"/>
      <c r="P93" s="277"/>
      <c r="Q93" s="276"/>
      <c r="R93" s="61"/>
    </row>
    <row r="94" spans="5:18" hidden="1" x14ac:dyDescent="0.2">
      <c r="E94" s="277"/>
      <c r="F94" s="277"/>
      <c r="G94" s="277"/>
      <c r="H94" s="277"/>
      <c r="I94" s="277"/>
      <c r="J94" s="277"/>
      <c r="K94" s="277"/>
      <c r="L94" s="277"/>
      <c r="M94" s="277"/>
      <c r="N94" s="277"/>
      <c r="O94" s="277"/>
      <c r="P94" s="277"/>
      <c r="Q94" s="276"/>
      <c r="R94" s="61"/>
    </row>
    <row r="95" spans="5:18" hidden="1" x14ac:dyDescent="0.2">
      <c r="E95" s="277"/>
      <c r="F95" s="277"/>
      <c r="G95" s="277"/>
      <c r="H95" s="277"/>
      <c r="I95" s="277"/>
      <c r="J95" s="277"/>
      <c r="K95" s="277"/>
      <c r="L95" s="277"/>
      <c r="M95" s="277"/>
      <c r="N95" s="277"/>
      <c r="O95" s="277"/>
      <c r="P95" s="277"/>
      <c r="Q95" s="276"/>
      <c r="R95" s="61"/>
    </row>
    <row r="96" spans="5:18" hidden="1" x14ac:dyDescent="0.2">
      <c r="E96" s="277"/>
      <c r="F96" s="277"/>
      <c r="G96" s="277"/>
      <c r="H96" s="277"/>
      <c r="I96" s="277"/>
      <c r="J96" s="277"/>
      <c r="K96" s="277"/>
      <c r="L96" s="277"/>
      <c r="M96" s="277"/>
      <c r="N96" s="277"/>
      <c r="O96" s="277"/>
      <c r="P96" s="277"/>
      <c r="Q96" s="276"/>
      <c r="R96" s="61"/>
    </row>
    <row r="97" spans="5:18" hidden="1" x14ac:dyDescent="0.2">
      <c r="E97" s="277"/>
      <c r="F97" s="277"/>
      <c r="G97" s="277"/>
      <c r="H97" s="277"/>
      <c r="I97" s="277"/>
      <c r="J97" s="277"/>
      <c r="K97" s="277"/>
      <c r="L97" s="277"/>
      <c r="M97" s="277"/>
      <c r="N97" s="277"/>
      <c r="O97" s="277"/>
      <c r="P97" s="277"/>
      <c r="Q97" s="276"/>
      <c r="R97" s="61"/>
    </row>
    <row r="98" spans="5:18" hidden="1" x14ac:dyDescent="0.2">
      <c r="E98" s="277"/>
      <c r="F98" s="277"/>
      <c r="G98" s="277"/>
      <c r="H98" s="277"/>
      <c r="I98" s="277"/>
      <c r="J98" s="277"/>
      <c r="K98" s="277"/>
      <c r="L98" s="277"/>
      <c r="M98" s="277"/>
      <c r="N98" s="277"/>
      <c r="O98" s="277"/>
      <c r="P98" s="277"/>
      <c r="Q98" s="276"/>
      <c r="R98" s="61"/>
    </row>
    <row r="99" spans="5:18" hidden="1" x14ac:dyDescent="0.2">
      <c r="E99" s="277"/>
      <c r="F99" s="277"/>
      <c r="G99" s="277"/>
      <c r="H99" s="277"/>
      <c r="I99" s="277"/>
      <c r="J99" s="277"/>
      <c r="K99" s="277"/>
      <c r="L99" s="277"/>
      <c r="M99" s="277"/>
      <c r="N99" s="277"/>
      <c r="O99" s="277"/>
      <c r="P99" s="277"/>
      <c r="Q99" s="276"/>
      <c r="R99" s="61"/>
    </row>
    <row r="100" spans="5:18" hidden="1" x14ac:dyDescent="0.2">
      <c r="E100" s="277"/>
      <c r="F100" s="277"/>
      <c r="G100" s="277"/>
      <c r="H100" s="277"/>
      <c r="I100" s="277"/>
      <c r="J100" s="277"/>
      <c r="K100" s="277"/>
      <c r="L100" s="277"/>
      <c r="M100" s="277"/>
      <c r="N100" s="277"/>
      <c r="O100" s="277"/>
      <c r="P100" s="277"/>
      <c r="Q100" s="276"/>
      <c r="R100" s="61"/>
    </row>
    <row r="101" spans="5:18" hidden="1" x14ac:dyDescent="0.2">
      <c r="E101" s="277"/>
      <c r="F101" s="277"/>
      <c r="G101" s="277"/>
      <c r="H101" s="277"/>
      <c r="I101" s="277"/>
      <c r="J101" s="277"/>
      <c r="K101" s="277"/>
      <c r="L101" s="277"/>
      <c r="M101" s="277"/>
      <c r="N101" s="277"/>
      <c r="O101" s="277"/>
      <c r="P101" s="277"/>
      <c r="Q101" s="276"/>
      <c r="R101" s="61"/>
    </row>
    <row r="102" spans="5:18" hidden="1" x14ac:dyDescent="0.2">
      <c r="E102" s="277"/>
      <c r="F102" s="277"/>
      <c r="G102" s="277"/>
      <c r="H102" s="277"/>
      <c r="I102" s="277"/>
      <c r="J102" s="277"/>
      <c r="K102" s="277"/>
      <c r="L102" s="277"/>
      <c r="M102" s="277"/>
      <c r="N102" s="277"/>
      <c r="O102" s="277"/>
      <c r="P102" s="277"/>
      <c r="Q102" s="276"/>
      <c r="R102" s="61"/>
    </row>
    <row r="103" spans="5:18" hidden="1" x14ac:dyDescent="0.2">
      <c r="E103" s="277"/>
      <c r="F103" s="277"/>
      <c r="G103" s="277"/>
      <c r="H103" s="277"/>
      <c r="I103" s="277"/>
      <c r="J103" s="277"/>
      <c r="K103" s="277"/>
      <c r="L103" s="277"/>
      <c r="M103" s="277"/>
      <c r="N103" s="277"/>
      <c r="O103" s="277"/>
      <c r="P103" s="277"/>
      <c r="Q103" s="276"/>
      <c r="R103" s="61"/>
    </row>
    <row r="104" spans="5:18" hidden="1" x14ac:dyDescent="0.2">
      <c r="E104" s="277"/>
      <c r="F104" s="277"/>
      <c r="G104" s="277"/>
      <c r="H104" s="277"/>
      <c r="I104" s="277"/>
      <c r="J104" s="277"/>
      <c r="K104" s="277"/>
      <c r="L104" s="277"/>
      <c r="M104" s="277"/>
      <c r="N104" s="277"/>
      <c r="O104" s="277"/>
      <c r="P104" s="277"/>
      <c r="Q104" s="276"/>
      <c r="R104" s="61"/>
    </row>
    <row r="105" spans="5:18" hidden="1" x14ac:dyDescent="0.2">
      <c r="E105" s="277"/>
      <c r="F105" s="277"/>
      <c r="G105" s="277"/>
      <c r="H105" s="277"/>
      <c r="I105" s="277"/>
      <c r="J105" s="277"/>
      <c r="K105" s="277"/>
      <c r="L105" s="277"/>
      <c r="M105" s="277"/>
      <c r="N105" s="277"/>
      <c r="O105" s="277"/>
      <c r="P105" s="277"/>
      <c r="Q105" s="276"/>
      <c r="R105" s="61"/>
    </row>
    <row r="106" spans="5:18" hidden="1" x14ac:dyDescent="0.2">
      <c r="E106" s="277"/>
      <c r="F106" s="277"/>
      <c r="G106" s="277"/>
      <c r="H106" s="277"/>
      <c r="I106" s="277"/>
      <c r="J106" s="277"/>
      <c r="K106" s="277"/>
      <c r="L106" s="277"/>
      <c r="M106" s="277"/>
      <c r="N106" s="277"/>
      <c r="O106" s="277"/>
      <c r="P106" s="277"/>
      <c r="Q106" s="276"/>
      <c r="R106" s="61"/>
    </row>
    <row r="107" spans="5:18" hidden="1" x14ac:dyDescent="0.2">
      <c r="E107" s="277"/>
      <c r="F107" s="277"/>
      <c r="G107" s="277"/>
      <c r="H107" s="277"/>
      <c r="I107" s="277"/>
      <c r="J107" s="277"/>
      <c r="K107" s="277"/>
      <c r="L107" s="277"/>
      <c r="M107" s="277"/>
      <c r="N107" s="277"/>
      <c r="O107" s="277"/>
      <c r="P107" s="277"/>
      <c r="Q107" s="276"/>
      <c r="R107" s="61"/>
    </row>
    <row r="108" spans="5:18" hidden="1" x14ac:dyDescent="0.2">
      <c r="E108" s="277"/>
      <c r="F108" s="277"/>
      <c r="G108" s="277"/>
      <c r="H108" s="277"/>
      <c r="I108" s="277"/>
      <c r="J108" s="277"/>
      <c r="K108" s="277"/>
      <c r="L108" s="277"/>
      <c r="M108" s="277"/>
      <c r="N108" s="277"/>
      <c r="O108" s="277"/>
      <c r="P108" s="277"/>
      <c r="Q108" s="276"/>
      <c r="R108" s="61"/>
    </row>
    <row r="109" spans="5:18" hidden="1" x14ac:dyDescent="0.2">
      <c r="E109" s="277"/>
      <c r="F109" s="277"/>
      <c r="G109" s="277"/>
      <c r="H109" s="277"/>
      <c r="I109" s="277"/>
      <c r="J109" s="277"/>
      <c r="K109" s="277"/>
      <c r="L109" s="277"/>
      <c r="M109" s="277"/>
      <c r="N109" s="277"/>
      <c r="O109" s="277"/>
      <c r="P109" s="277"/>
      <c r="Q109" s="276"/>
      <c r="R109" s="61"/>
    </row>
    <row r="110" spans="5:18" hidden="1" x14ac:dyDescent="0.2">
      <c r="E110" s="277"/>
      <c r="F110" s="277"/>
      <c r="G110" s="277"/>
      <c r="H110" s="277"/>
      <c r="I110" s="277"/>
      <c r="J110" s="277"/>
      <c r="K110" s="277"/>
      <c r="L110" s="277"/>
      <c r="M110" s="277"/>
      <c r="N110" s="277"/>
      <c r="O110" s="277"/>
      <c r="P110" s="277"/>
      <c r="Q110" s="276"/>
      <c r="R110" s="61"/>
    </row>
    <row r="111" spans="5:18" hidden="1" x14ac:dyDescent="0.2">
      <c r="E111" s="277"/>
      <c r="F111" s="277"/>
      <c r="G111" s="277"/>
      <c r="H111" s="277"/>
      <c r="I111" s="277"/>
      <c r="J111" s="277"/>
      <c r="K111" s="277"/>
      <c r="L111" s="277"/>
      <c r="M111" s="277"/>
      <c r="N111" s="277"/>
      <c r="O111" s="277"/>
      <c r="P111" s="277"/>
      <c r="Q111" s="276"/>
      <c r="R111" s="61"/>
    </row>
    <row r="112" spans="5:18" hidden="1" x14ac:dyDescent="0.2">
      <c r="E112" s="277"/>
      <c r="F112" s="277"/>
      <c r="G112" s="277"/>
      <c r="H112" s="277"/>
      <c r="I112" s="277"/>
      <c r="J112" s="277"/>
      <c r="K112" s="277"/>
      <c r="L112" s="277"/>
      <c r="M112" s="277"/>
      <c r="N112" s="277"/>
      <c r="O112" s="277"/>
      <c r="P112" s="277"/>
      <c r="Q112" s="276"/>
      <c r="R112" s="61"/>
    </row>
    <row r="113" spans="5:18" hidden="1" x14ac:dyDescent="0.2">
      <c r="E113" s="277"/>
      <c r="F113" s="277"/>
      <c r="G113" s="277"/>
      <c r="H113" s="277"/>
      <c r="I113" s="277"/>
      <c r="J113" s="277"/>
      <c r="K113" s="277"/>
      <c r="L113" s="277"/>
      <c r="M113" s="277"/>
      <c r="N113" s="277"/>
      <c r="O113" s="277"/>
      <c r="P113" s="277"/>
      <c r="Q113" s="276"/>
      <c r="R113" s="61"/>
    </row>
    <row r="114" spans="5:18" hidden="1" x14ac:dyDescent="0.2">
      <c r="E114" s="277"/>
      <c r="F114" s="277"/>
      <c r="G114" s="277"/>
      <c r="H114" s="277"/>
      <c r="I114" s="277"/>
      <c r="J114" s="277"/>
      <c r="K114" s="277"/>
      <c r="L114" s="277"/>
      <c r="M114" s="277"/>
      <c r="N114" s="277"/>
      <c r="O114" s="277"/>
      <c r="P114" s="277"/>
      <c r="Q114" s="276"/>
      <c r="R114" s="61"/>
    </row>
    <row r="115" spans="5:18" hidden="1" x14ac:dyDescent="0.2">
      <c r="E115" s="277"/>
      <c r="F115" s="277"/>
      <c r="G115" s="277"/>
      <c r="H115" s="277"/>
      <c r="I115" s="277"/>
      <c r="J115" s="277"/>
      <c r="K115" s="277"/>
      <c r="L115" s="277"/>
      <c r="M115" s="277"/>
      <c r="N115" s="277"/>
      <c r="O115" s="277"/>
      <c r="P115" s="277"/>
      <c r="Q115" s="276"/>
      <c r="R115" s="61"/>
    </row>
    <row r="116" spans="5:18" hidden="1" x14ac:dyDescent="0.2">
      <c r="E116" s="277"/>
      <c r="F116" s="277"/>
      <c r="G116" s="277"/>
      <c r="H116" s="277"/>
      <c r="I116" s="277"/>
      <c r="J116" s="277"/>
      <c r="K116" s="277"/>
      <c r="L116" s="277"/>
      <c r="M116" s="277"/>
      <c r="N116" s="277"/>
      <c r="O116" s="277"/>
      <c r="P116" s="277"/>
      <c r="Q116" s="276"/>
      <c r="R116" s="61"/>
    </row>
    <row r="117" spans="5:18" hidden="1" x14ac:dyDescent="0.2">
      <c r="E117" s="277"/>
      <c r="F117" s="277"/>
      <c r="G117" s="277"/>
      <c r="H117" s="277"/>
      <c r="I117" s="277"/>
      <c r="J117" s="277"/>
      <c r="K117" s="277"/>
      <c r="L117" s="277"/>
      <c r="M117" s="277"/>
      <c r="N117" s="277"/>
      <c r="O117" s="277"/>
      <c r="P117" s="277"/>
      <c r="Q117" s="276"/>
      <c r="R117" s="61"/>
    </row>
    <row r="118" spans="5:18" hidden="1" x14ac:dyDescent="0.2">
      <c r="E118" s="277"/>
      <c r="F118" s="277"/>
      <c r="G118" s="277"/>
      <c r="H118" s="277"/>
      <c r="I118" s="277"/>
      <c r="J118" s="277"/>
      <c r="K118" s="277"/>
      <c r="L118" s="277"/>
      <c r="M118" s="277"/>
      <c r="N118" s="277"/>
      <c r="O118" s="277"/>
      <c r="P118" s="277"/>
      <c r="Q118" s="276"/>
      <c r="R118" s="61"/>
    </row>
    <row r="119" spans="5:18" hidden="1" x14ac:dyDescent="0.2">
      <c r="E119" s="277"/>
      <c r="F119" s="277"/>
      <c r="G119" s="277"/>
      <c r="H119" s="277"/>
      <c r="I119" s="277"/>
      <c r="J119" s="277"/>
      <c r="K119" s="277"/>
      <c r="L119" s="277"/>
      <c r="M119" s="277"/>
      <c r="N119" s="277"/>
      <c r="O119" s="277"/>
      <c r="P119" s="277"/>
      <c r="Q119" s="276"/>
      <c r="R119" s="61"/>
    </row>
    <row r="120" spans="5:18" hidden="1" x14ac:dyDescent="0.2">
      <c r="E120" s="277"/>
      <c r="F120" s="277"/>
      <c r="G120" s="277"/>
      <c r="H120" s="277"/>
      <c r="I120" s="277"/>
      <c r="J120" s="277"/>
      <c r="K120" s="277"/>
      <c r="L120" s="277"/>
      <c r="M120" s="277"/>
      <c r="N120" s="277"/>
      <c r="O120" s="277"/>
      <c r="P120" s="277"/>
      <c r="Q120" s="276"/>
      <c r="R120" s="61"/>
    </row>
    <row r="121" spans="5:18" x14ac:dyDescent="0.2">
      <c r="E121" s="277"/>
      <c r="F121" s="277"/>
      <c r="G121" s="277"/>
      <c r="H121" s="277"/>
      <c r="I121" s="277"/>
      <c r="J121" s="277"/>
      <c r="K121" s="277"/>
      <c r="L121" s="277"/>
      <c r="M121" s="277"/>
      <c r="N121" s="277"/>
      <c r="O121" s="277"/>
      <c r="P121" s="277"/>
      <c r="Q121" s="276"/>
      <c r="R121" s="61"/>
    </row>
    <row r="122" spans="5:18" x14ac:dyDescent="0.2">
      <c r="E122" s="277"/>
      <c r="F122" s="277"/>
      <c r="G122" s="277"/>
      <c r="H122" s="277"/>
      <c r="I122" s="277"/>
      <c r="J122" s="277"/>
      <c r="K122" s="277"/>
      <c r="L122" s="277"/>
      <c r="M122" s="277"/>
      <c r="N122" s="277"/>
      <c r="O122" s="277"/>
      <c r="P122" s="277"/>
      <c r="Q122" s="276"/>
      <c r="R122" s="61"/>
    </row>
    <row r="123" spans="5:18" x14ac:dyDescent="0.2">
      <c r="E123" s="277"/>
      <c r="F123" s="277"/>
      <c r="G123" s="277"/>
      <c r="H123" s="277"/>
      <c r="I123" s="277"/>
      <c r="J123" s="277"/>
      <c r="K123" s="277"/>
      <c r="L123" s="277"/>
      <c r="M123" s="277"/>
      <c r="N123" s="277"/>
      <c r="O123" s="277"/>
      <c r="P123" s="277"/>
      <c r="Q123" s="276"/>
      <c r="R123" s="61"/>
    </row>
    <row r="124" spans="5:18" x14ac:dyDescent="0.2">
      <c r="E124" s="277"/>
      <c r="F124" s="277"/>
      <c r="G124" s="277"/>
      <c r="H124" s="277"/>
      <c r="I124" s="277"/>
      <c r="J124" s="277"/>
      <c r="K124" s="277"/>
      <c r="L124" s="277"/>
      <c r="M124" s="277"/>
      <c r="N124" s="277"/>
      <c r="O124" s="277"/>
      <c r="P124" s="277"/>
      <c r="Q124" s="276"/>
      <c r="R124" s="61"/>
    </row>
    <row r="125" spans="5:18" x14ac:dyDescent="0.2">
      <c r="E125" s="277"/>
      <c r="F125" s="277"/>
      <c r="G125" s="277"/>
      <c r="H125" s="277"/>
      <c r="I125" s="277"/>
      <c r="J125" s="277"/>
      <c r="K125" s="277"/>
      <c r="L125" s="277"/>
      <c r="M125" s="277"/>
      <c r="N125" s="277"/>
      <c r="O125" s="277"/>
      <c r="P125" s="277"/>
      <c r="Q125" s="276"/>
      <c r="R125" s="61"/>
    </row>
    <row r="126" spans="5:18" x14ac:dyDescent="0.2">
      <c r="E126" s="277"/>
      <c r="F126" s="277"/>
      <c r="G126" s="277"/>
      <c r="H126" s="277"/>
      <c r="I126" s="277"/>
      <c r="J126" s="277"/>
      <c r="K126" s="277"/>
      <c r="L126" s="277"/>
      <c r="M126" s="277"/>
      <c r="N126" s="277"/>
      <c r="O126" s="277"/>
      <c r="P126" s="277"/>
      <c r="Q126" s="276"/>
      <c r="R126" s="61"/>
    </row>
    <row r="127" spans="5:18" x14ac:dyDescent="0.2">
      <c r="E127" s="277"/>
      <c r="F127" s="277"/>
      <c r="G127" s="277"/>
      <c r="H127" s="277"/>
      <c r="I127" s="277"/>
      <c r="J127" s="277"/>
      <c r="K127" s="277"/>
      <c r="L127" s="277"/>
      <c r="M127" s="277"/>
      <c r="N127" s="277"/>
      <c r="O127" s="277"/>
      <c r="P127" s="277"/>
      <c r="Q127" s="276"/>
      <c r="R127" s="61"/>
    </row>
    <row r="128" spans="5:18" x14ac:dyDescent="0.2">
      <c r="E128" s="277"/>
      <c r="F128" s="277"/>
      <c r="G128" s="277"/>
      <c r="H128" s="277"/>
      <c r="I128" s="277"/>
      <c r="J128" s="277"/>
      <c r="K128" s="277"/>
      <c r="L128" s="277"/>
      <c r="M128" s="277"/>
      <c r="N128" s="277"/>
      <c r="O128" s="277"/>
      <c r="P128" s="277"/>
      <c r="Q128" s="276"/>
      <c r="R128" s="61"/>
    </row>
    <row r="129" spans="5:18" x14ac:dyDescent="0.2">
      <c r="E129" s="277"/>
      <c r="F129" s="277"/>
      <c r="G129" s="277"/>
      <c r="H129" s="277"/>
      <c r="I129" s="277"/>
      <c r="J129" s="277"/>
      <c r="K129" s="277"/>
      <c r="L129" s="277"/>
      <c r="M129" s="277"/>
      <c r="N129" s="277"/>
      <c r="O129" s="277"/>
      <c r="P129" s="277"/>
      <c r="Q129" s="276"/>
      <c r="R129" s="61"/>
    </row>
    <row r="130" spans="5:18" x14ac:dyDescent="0.2">
      <c r="E130" s="277"/>
      <c r="F130" s="277"/>
      <c r="G130" s="277"/>
      <c r="H130" s="277"/>
      <c r="I130" s="277"/>
      <c r="J130" s="277"/>
      <c r="K130" s="277"/>
      <c r="L130" s="277"/>
      <c r="M130" s="277"/>
      <c r="N130" s="277"/>
      <c r="O130" s="277"/>
      <c r="P130" s="277"/>
      <c r="Q130" s="276"/>
      <c r="R130" s="61"/>
    </row>
    <row r="131" spans="5:18" x14ac:dyDescent="0.2">
      <c r="E131" s="277"/>
      <c r="F131" s="277"/>
      <c r="G131" s="277"/>
      <c r="H131" s="277"/>
      <c r="I131" s="277"/>
      <c r="J131" s="277"/>
      <c r="K131" s="277"/>
      <c r="L131" s="277"/>
      <c r="M131" s="277"/>
      <c r="N131" s="277"/>
      <c r="O131" s="277"/>
      <c r="P131" s="277"/>
      <c r="Q131" s="276"/>
      <c r="R131" s="61"/>
    </row>
    <row r="132" spans="5:18" x14ac:dyDescent="0.2">
      <c r="E132" s="277"/>
      <c r="F132" s="277"/>
      <c r="G132" s="277"/>
      <c r="H132" s="277"/>
      <c r="I132" s="277"/>
      <c r="J132" s="277"/>
      <c r="K132" s="277"/>
      <c r="L132" s="277"/>
      <c r="M132" s="277"/>
      <c r="N132" s="277"/>
      <c r="O132" s="277"/>
      <c r="P132" s="277"/>
      <c r="Q132" s="276"/>
      <c r="R132" s="61"/>
    </row>
    <row r="133" spans="5:18" x14ac:dyDescent="0.2">
      <c r="E133" s="277"/>
      <c r="F133" s="277"/>
      <c r="G133" s="277"/>
      <c r="H133" s="277"/>
      <c r="I133" s="277"/>
      <c r="J133" s="277"/>
      <c r="K133" s="277"/>
      <c r="L133" s="277"/>
      <c r="M133" s="277"/>
      <c r="N133" s="277"/>
      <c r="O133" s="277"/>
      <c r="P133" s="277"/>
      <c r="Q133" s="276"/>
      <c r="R133" s="61"/>
    </row>
    <row r="134" spans="5:18" x14ac:dyDescent="0.2">
      <c r="E134" s="277"/>
      <c r="F134" s="277"/>
      <c r="G134" s="277"/>
      <c r="H134" s="277"/>
      <c r="I134" s="277"/>
      <c r="J134" s="277"/>
      <c r="K134" s="277"/>
      <c r="L134" s="277"/>
      <c r="M134" s="277"/>
      <c r="N134" s="277"/>
      <c r="O134" s="277"/>
      <c r="P134" s="277"/>
      <c r="Q134" s="276"/>
      <c r="R134" s="61"/>
    </row>
    <row r="135" spans="5:18" x14ac:dyDescent="0.2">
      <c r="E135" s="277"/>
      <c r="F135" s="277"/>
      <c r="G135" s="277"/>
      <c r="H135" s="277"/>
      <c r="I135" s="277"/>
      <c r="J135" s="277"/>
      <c r="K135" s="277"/>
      <c r="L135" s="277"/>
      <c r="M135" s="277"/>
      <c r="N135" s="277"/>
      <c r="O135" s="277"/>
      <c r="P135" s="277"/>
      <c r="Q135" s="276"/>
      <c r="R135" s="61"/>
    </row>
    <row r="136" spans="5:18" x14ac:dyDescent="0.2">
      <c r="E136" s="277"/>
      <c r="F136" s="277"/>
      <c r="G136" s="277"/>
      <c r="H136" s="277"/>
      <c r="I136" s="277"/>
      <c r="J136" s="277"/>
      <c r="K136" s="277"/>
      <c r="L136" s="277"/>
      <c r="M136" s="277"/>
      <c r="N136" s="277"/>
      <c r="O136" s="277"/>
      <c r="P136" s="277"/>
      <c r="Q136" s="276"/>
      <c r="R136" s="61"/>
    </row>
    <row r="137" spans="5:18" x14ac:dyDescent="0.2">
      <c r="E137" s="277"/>
      <c r="F137" s="277"/>
      <c r="G137" s="277"/>
      <c r="H137" s="277"/>
      <c r="I137" s="277"/>
      <c r="J137" s="277"/>
      <c r="K137" s="277"/>
      <c r="L137" s="277"/>
      <c r="M137" s="277"/>
      <c r="N137" s="277"/>
      <c r="O137" s="277"/>
      <c r="P137" s="277"/>
      <c r="Q137" s="276"/>
      <c r="R137" s="61"/>
    </row>
    <row r="138" spans="5:18" x14ac:dyDescent="0.2">
      <c r="E138" s="277"/>
      <c r="F138" s="277"/>
      <c r="G138" s="277"/>
      <c r="H138" s="277"/>
      <c r="I138" s="277"/>
      <c r="J138" s="277"/>
      <c r="K138" s="277"/>
      <c r="L138" s="277"/>
      <c r="M138" s="277"/>
      <c r="N138" s="277"/>
      <c r="O138" s="277"/>
      <c r="P138" s="277"/>
      <c r="Q138" s="276"/>
      <c r="R138" s="61"/>
    </row>
    <row r="139" spans="5:18" x14ac:dyDescent="0.2">
      <c r="E139" s="277"/>
      <c r="F139" s="277"/>
      <c r="G139" s="277"/>
      <c r="H139" s="277"/>
      <c r="I139" s="277"/>
      <c r="J139" s="277"/>
      <c r="K139" s="277"/>
      <c r="L139" s="277"/>
      <c r="M139" s="277"/>
      <c r="N139" s="277"/>
      <c r="O139" s="277"/>
      <c r="P139" s="277"/>
      <c r="Q139" s="276"/>
      <c r="R139" s="61"/>
    </row>
    <row r="140" spans="5:18" x14ac:dyDescent="0.2">
      <c r="E140" s="277"/>
      <c r="F140" s="277"/>
      <c r="G140" s="277"/>
      <c r="H140" s="277"/>
      <c r="I140" s="277"/>
      <c r="J140" s="277"/>
      <c r="K140" s="277"/>
      <c r="L140" s="277"/>
      <c r="M140" s="277"/>
      <c r="N140" s="277"/>
      <c r="O140" s="277"/>
      <c r="P140" s="277"/>
      <c r="Q140" s="276"/>
      <c r="R140" s="61"/>
    </row>
    <row r="141" spans="5:18" x14ac:dyDescent="0.2">
      <c r="E141" s="277"/>
      <c r="F141" s="277"/>
      <c r="G141" s="277"/>
      <c r="H141" s="277"/>
      <c r="I141" s="277"/>
      <c r="J141" s="277"/>
      <c r="K141" s="277"/>
      <c r="L141" s="277"/>
      <c r="M141" s="277"/>
      <c r="N141" s="277"/>
      <c r="O141" s="277"/>
      <c r="P141" s="277"/>
      <c r="Q141" s="276"/>
      <c r="R141" s="61"/>
    </row>
    <row r="142" spans="5:18" x14ac:dyDescent="0.2">
      <c r="E142" s="277"/>
      <c r="F142" s="277"/>
      <c r="G142" s="277"/>
      <c r="H142" s="277"/>
      <c r="I142" s="277"/>
      <c r="J142" s="277"/>
      <c r="K142" s="277"/>
      <c r="L142" s="277"/>
      <c r="M142" s="277"/>
      <c r="N142" s="277"/>
      <c r="O142" s="277"/>
      <c r="P142" s="277"/>
      <c r="Q142" s="276"/>
      <c r="R142" s="61"/>
    </row>
    <row r="143" spans="5:18" x14ac:dyDescent="0.2">
      <c r="E143" s="277"/>
      <c r="F143" s="277"/>
      <c r="G143" s="277"/>
      <c r="H143" s="277"/>
      <c r="I143" s="277"/>
      <c r="J143" s="277"/>
      <c r="K143" s="277"/>
      <c r="L143" s="277"/>
      <c r="M143" s="277"/>
      <c r="N143" s="277"/>
      <c r="O143" s="277"/>
      <c r="P143" s="277"/>
      <c r="Q143" s="276"/>
      <c r="R143" s="61"/>
    </row>
    <row r="144" spans="5:18" x14ac:dyDescent="0.2">
      <c r="E144" s="277"/>
      <c r="F144" s="277"/>
      <c r="G144" s="277"/>
      <c r="H144" s="277"/>
      <c r="I144" s="277"/>
      <c r="J144" s="277"/>
      <c r="K144" s="277"/>
      <c r="L144" s="277"/>
      <c r="M144" s="277"/>
      <c r="N144" s="277"/>
      <c r="O144" s="277"/>
      <c r="P144" s="277"/>
      <c r="Q144" s="276"/>
      <c r="R144" s="61"/>
    </row>
    <row r="145" spans="5:18" x14ac:dyDescent="0.2">
      <c r="E145" s="277"/>
      <c r="F145" s="277"/>
      <c r="G145" s="277"/>
      <c r="H145" s="277"/>
      <c r="I145" s="277"/>
      <c r="J145" s="277"/>
      <c r="K145" s="277"/>
      <c r="L145" s="277"/>
      <c r="M145" s="277"/>
      <c r="N145" s="277"/>
      <c r="O145" s="277"/>
      <c r="P145" s="277"/>
      <c r="Q145" s="276"/>
      <c r="R145" s="61"/>
    </row>
    <row r="146" spans="5:18" x14ac:dyDescent="0.2">
      <c r="E146" s="277"/>
      <c r="F146" s="277"/>
      <c r="G146" s="277"/>
      <c r="H146" s="277"/>
      <c r="I146" s="277"/>
      <c r="J146" s="277"/>
      <c r="K146" s="277"/>
      <c r="L146" s="277"/>
      <c r="M146" s="277"/>
      <c r="N146" s="277"/>
      <c r="O146" s="277"/>
      <c r="P146" s="277"/>
      <c r="Q146" s="276"/>
      <c r="R146" s="61"/>
    </row>
    <row r="147" spans="5:18" x14ac:dyDescent="0.2">
      <c r="E147" s="277"/>
      <c r="F147" s="277"/>
      <c r="G147" s="277"/>
      <c r="H147" s="277"/>
      <c r="I147" s="277"/>
      <c r="J147" s="277"/>
      <c r="K147" s="277"/>
      <c r="L147" s="277"/>
      <c r="M147" s="277"/>
      <c r="N147" s="277"/>
      <c r="O147" s="277"/>
      <c r="P147" s="277"/>
      <c r="Q147" s="276"/>
      <c r="R147" s="61"/>
    </row>
    <row r="148" spans="5:18" x14ac:dyDescent="0.2">
      <c r="E148" s="277"/>
      <c r="F148" s="277"/>
      <c r="G148" s="277"/>
      <c r="H148" s="277"/>
      <c r="I148" s="277"/>
      <c r="J148" s="277"/>
      <c r="K148" s="277"/>
      <c r="L148" s="277"/>
      <c r="M148" s="277"/>
      <c r="N148" s="277"/>
      <c r="O148" s="277"/>
      <c r="P148" s="277"/>
      <c r="Q148" s="276"/>
      <c r="R148" s="61"/>
    </row>
    <row r="149" spans="5:18" x14ac:dyDescent="0.2">
      <c r="E149" s="277"/>
      <c r="F149" s="277"/>
      <c r="G149" s="277"/>
      <c r="H149" s="277"/>
      <c r="I149" s="277"/>
      <c r="J149" s="277"/>
      <c r="K149" s="277"/>
      <c r="L149" s="277"/>
      <c r="M149" s="277"/>
      <c r="N149" s="277"/>
      <c r="O149" s="277"/>
      <c r="P149" s="277"/>
      <c r="Q149" s="276"/>
      <c r="R149" s="61"/>
    </row>
    <row r="150" spans="5:18" x14ac:dyDescent="0.2">
      <c r="E150" s="277"/>
      <c r="F150" s="277"/>
      <c r="G150" s="277"/>
      <c r="H150" s="277"/>
      <c r="I150" s="277"/>
      <c r="J150" s="277"/>
      <c r="K150" s="277"/>
      <c r="L150" s="277"/>
      <c r="M150" s="277"/>
      <c r="N150" s="277"/>
      <c r="O150" s="277"/>
      <c r="P150" s="277"/>
      <c r="Q150" s="276"/>
      <c r="R150" s="61"/>
    </row>
    <row r="151" spans="5:18" x14ac:dyDescent="0.2">
      <c r="E151" s="277"/>
      <c r="F151" s="277"/>
      <c r="G151" s="277"/>
      <c r="H151" s="277"/>
      <c r="I151" s="277"/>
      <c r="J151" s="277"/>
      <c r="K151" s="277"/>
      <c r="L151" s="277"/>
      <c r="M151" s="277"/>
      <c r="N151" s="277"/>
      <c r="O151" s="277"/>
      <c r="P151" s="277"/>
      <c r="Q151" s="276"/>
      <c r="R151" s="61"/>
    </row>
    <row r="152" spans="5:18" x14ac:dyDescent="0.2">
      <c r="E152" s="277"/>
      <c r="F152" s="277"/>
      <c r="G152" s="277"/>
      <c r="H152" s="277"/>
      <c r="I152" s="277"/>
      <c r="J152" s="277"/>
      <c r="K152" s="277"/>
      <c r="L152" s="277"/>
      <c r="M152" s="277"/>
      <c r="N152" s="277"/>
      <c r="O152" s="277"/>
      <c r="P152" s="277"/>
      <c r="Q152" s="276"/>
      <c r="R152" s="61"/>
    </row>
    <row r="153" spans="5:18" x14ac:dyDescent="0.2">
      <c r="E153" s="277"/>
      <c r="F153" s="277"/>
      <c r="G153" s="277"/>
      <c r="H153" s="277"/>
      <c r="I153" s="277"/>
      <c r="J153" s="277"/>
      <c r="K153" s="277"/>
      <c r="L153" s="277"/>
      <c r="M153" s="277"/>
      <c r="N153" s="277"/>
      <c r="O153" s="277"/>
      <c r="P153" s="277"/>
      <c r="Q153" s="276"/>
      <c r="R153" s="61"/>
    </row>
    <row r="154" spans="5:18" x14ac:dyDescent="0.2">
      <c r="E154" s="277"/>
      <c r="F154" s="277"/>
      <c r="G154" s="277"/>
      <c r="H154" s="277"/>
      <c r="I154" s="277"/>
      <c r="J154" s="277"/>
      <c r="K154" s="277"/>
      <c r="L154" s="277"/>
      <c r="M154" s="277"/>
      <c r="N154" s="277"/>
      <c r="O154" s="277"/>
      <c r="P154" s="277"/>
      <c r="Q154" s="276"/>
      <c r="R154" s="61"/>
    </row>
    <row r="155" spans="5:18" x14ac:dyDescent="0.2">
      <c r="E155" s="277"/>
      <c r="F155" s="277"/>
      <c r="G155" s="277"/>
      <c r="H155" s="277"/>
      <c r="I155" s="277"/>
      <c r="J155" s="277"/>
      <c r="K155" s="277"/>
      <c r="L155" s="277"/>
      <c r="M155" s="277"/>
      <c r="N155" s="277"/>
      <c r="O155" s="277"/>
      <c r="P155" s="277"/>
      <c r="Q155" s="276"/>
      <c r="R155" s="61"/>
    </row>
    <row r="156" spans="5:18" x14ac:dyDescent="0.2">
      <c r="E156" s="277"/>
      <c r="F156" s="277"/>
      <c r="G156" s="277"/>
      <c r="H156" s="277"/>
      <c r="I156" s="277"/>
      <c r="J156" s="277"/>
      <c r="K156" s="277"/>
      <c r="L156" s="277"/>
      <c r="M156" s="277"/>
      <c r="N156" s="277"/>
      <c r="O156" s="277"/>
      <c r="P156" s="277"/>
      <c r="Q156" s="276"/>
      <c r="R156" s="61"/>
    </row>
    <row r="157" spans="5:18" x14ac:dyDescent="0.2">
      <c r="E157" s="277"/>
      <c r="F157" s="277"/>
      <c r="G157" s="277"/>
      <c r="H157" s="277"/>
      <c r="I157" s="277"/>
      <c r="J157" s="277"/>
      <c r="K157" s="277"/>
      <c r="L157" s="277"/>
      <c r="M157" s="277"/>
      <c r="N157" s="277"/>
      <c r="O157" s="277"/>
      <c r="P157" s="277"/>
      <c r="Q157" s="276"/>
      <c r="R157" s="61"/>
    </row>
    <row r="158" spans="5:18" x14ac:dyDescent="0.2">
      <c r="E158" s="277"/>
      <c r="F158" s="277"/>
      <c r="G158" s="277"/>
      <c r="H158" s="277"/>
      <c r="I158" s="277"/>
      <c r="J158" s="277"/>
      <c r="K158" s="277"/>
      <c r="L158" s="277"/>
      <c r="M158" s="277"/>
      <c r="N158" s="277"/>
      <c r="O158" s="277"/>
      <c r="P158" s="277"/>
      <c r="Q158" s="276"/>
      <c r="R158" s="61"/>
    </row>
    <row r="159" spans="5:18" x14ac:dyDescent="0.2">
      <c r="E159" s="277"/>
      <c r="F159" s="277"/>
      <c r="G159" s="277"/>
      <c r="H159" s="277"/>
      <c r="I159" s="277"/>
      <c r="J159" s="277"/>
      <c r="K159" s="277"/>
      <c r="L159" s="277"/>
      <c r="M159" s="277"/>
      <c r="N159" s="277"/>
      <c r="O159" s="277"/>
      <c r="P159" s="277"/>
      <c r="Q159" s="276"/>
      <c r="R159" s="61"/>
    </row>
    <row r="160" spans="5:18" x14ac:dyDescent="0.2">
      <c r="E160" s="277"/>
      <c r="F160" s="277"/>
      <c r="G160" s="277"/>
      <c r="H160" s="277"/>
      <c r="I160" s="277"/>
      <c r="J160" s="277"/>
      <c r="K160" s="277"/>
      <c r="L160" s="277"/>
      <c r="M160" s="277"/>
      <c r="N160" s="277"/>
      <c r="O160" s="277"/>
      <c r="P160" s="277"/>
      <c r="Q160" s="276"/>
      <c r="R160" s="61"/>
    </row>
    <row r="161" spans="5:18" x14ac:dyDescent="0.2">
      <c r="E161" s="277"/>
      <c r="F161" s="277"/>
      <c r="G161" s="277"/>
      <c r="H161" s="277"/>
      <c r="I161" s="277"/>
      <c r="J161" s="277"/>
      <c r="K161" s="277"/>
      <c r="L161" s="277"/>
      <c r="M161" s="277"/>
      <c r="N161" s="277"/>
      <c r="O161" s="277"/>
      <c r="P161" s="277"/>
      <c r="Q161" s="276"/>
      <c r="R161" s="61"/>
    </row>
    <row r="162" spans="5:18" x14ac:dyDescent="0.2">
      <c r="E162" s="277"/>
      <c r="F162" s="277"/>
      <c r="G162" s="277"/>
      <c r="H162" s="277"/>
      <c r="I162" s="277"/>
      <c r="J162" s="277"/>
      <c r="K162" s="277"/>
      <c r="L162" s="277"/>
      <c r="M162" s="277"/>
      <c r="N162" s="277"/>
      <c r="O162" s="277"/>
      <c r="P162" s="277"/>
      <c r="Q162" s="276"/>
      <c r="R162" s="61"/>
    </row>
    <row r="163" spans="5:18" x14ac:dyDescent="0.2">
      <c r="E163" s="277"/>
      <c r="F163" s="277"/>
      <c r="G163" s="277"/>
      <c r="H163" s="277"/>
      <c r="I163" s="277"/>
      <c r="J163" s="277"/>
      <c r="K163" s="277"/>
      <c r="L163" s="277"/>
      <c r="M163" s="277"/>
      <c r="N163" s="277"/>
      <c r="O163" s="277"/>
      <c r="P163" s="277"/>
      <c r="Q163" s="276"/>
      <c r="R163" s="61"/>
    </row>
    <row r="164" spans="5:18" x14ac:dyDescent="0.2">
      <c r="E164" s="277"/>
      <c r="F164" s="277"/>
      <c r="G164" s="277"/>
      <c r="H164" s="277"/>
      <c r="I164" s="277"/>
      <c r="J164" s="277"/>
      <c r="K164" s="277"/>
      <c r="L164" s="277"/>
      <c r="M164" s="277"/>
      <c r="N164" s="277"/>
      <c r="O164" s="277"/>
      <c r="P164" s="277"/>
      <c r="Q164" s="276"/>
      <c r="R164" s="61"/>
    </row>
    <row r="165" spans="5:18" x14ac:dyDescent="0.2">
      <c r="E165" s="277"/>
      <c r="F165" s="277"/>
      <c r="G165" s="277"/>
      <c r="H165" s="277"/>
      <c r="I165" s="277"/>
      <c r="J165" s="277"/>
      <c r="K165" s="277"/>
      <c r="L165" s="277"/>
      <c r="M165" s="277"/>
      <c r="N165" s="277"/>
      <c r="O165" s="277"/>
      <c r="P165" s="277"/>
      <c r="Q165" s="276"/>
      <c r="R165" s="61"/>
    </row>
    <row r="166" spans="5:18" x14ac:dyDescent="0.2">
      <c r="E166" s="277"/>
      <c r="F166" s="277"/>
      <c r="G166" s="277"/>
      <c r="H166" s="277"/>
      <c r="I166" s="277"/>
      <c r="J166" s="277"/>
      <c r="K166" s="277"/>
      <c r="L166" s="277"/>
      <c r="M166" s="277"/>
      <c r="N166" s="277"/>
      <c r="O166" s="277"/>
      <c r="P166" s="277"/>
      <c r="Q166" s="276"/>
      <c r="R166" s="61"/>
    </row>
    <row r="167" spans="5:18" x14ac:dyDescent="0.2">
      <c r="E167" s="277"/>
      <c r="F167" s="277"/>
      <c r="G167" s="277"/>
      <c r="H167" s="277"/>
      <c r="I167" s="277"/>
      <c r="J167" s="277"/>
      <c r="K167" s="277"/>
      <c r="L167" s="277"/>
      <c r="M167" s="277"/>
      <c r="N167" s="277"/>
      <c r="O167" s="277"/>
      <c r="P167" s="277"/>
      <c r="Q167" s="276"/>
      <c r="R167" s="61"/>
    </row>
    <row r="168" spans="5:18" x14ac:dyDescent="0.2">
      <c r="E168" s="277"/>
      <c r="F168" s="277"/>
      <c r="G168" s="277"/>
      <c r="H168" s="277"/>
      <c r="I168" s="277"/>
      <c r="J168" s="277"/>
      <c r="K168" s="277"/>
      <c r="L168" s="277"/>
      <c r="M168" s="277"/>
      <c r="N168" s="277"/>
      <c r="O168" s="277"/>
      <c r="P168" s="277"/>
      <c r="Q168" s="276"/>
      <c r="R168" s="61"/>
    </row>
    <row r="169" spans="5:18" x14ac:dyDescent="0.2">
      <c r="E169" s="277"/>
      <c r="F169" s="277"/>
      <c r="G169" s="277"/>
      <c r="H169" s="277"/>
      <c r="I169" s="277"/>
      <c r="J169" s="277"/>
      <c r="K169" s="277"/>
      <c r="L169" s="277"/>
      <c r="M169" s="277"/>
      <c r="N169" s="277"/>
      <c r="O169" s="277"/>
      <c r="P169" s="277"/>
      <c r="Q169" s="276"/>
      <c r="R169" s="61"/>
    </row>
    <row r="170" spans="5:18" x14ac:dyDescent="0.2">
      <c r="E170" s="277"/>
      <c r="F170" s="277"/>
      <c r="G170" s="277"/>
      <c r="H170" s="277"/>
      <c r="I170" s="277"/>
      <c r="J170" s="277"/>
      <c r="K170" s="277"/>
      <c r="L170" s="277"/>
      <c r="M170" s="277"/>
      <c r="N170" s="277"/>
      <c r="O170" s="277"/>
      <c r="P170" s="277"/>
      <c r="Q170" s="276"/>
      <c r="R170" s="61"/>
    </row>
    <row r="171" spans="5:18" x14ac:dyDescent="0.2">
      <c r="E171" s="277"/>
      <c r="F171" s="277"/>
      <c r="G171" s="277"/>
      <c r="H171" s="277"/>
      <c r="I171" s="277"/>
      <c r="J171" s="277"/>
      <c r="K171" s="277"/>
      <c r="L171" s="277"/>
      <c r="M171" s="277"/>
      <c r="N171" s="277"/>
      <c r="O171" s="277"/>
      <c r="P171" s="277"/>
      <c r="Q171" s="276"/>
      <c r="R171" s="61"/>
    </row>
    <row r="172" spans="5:18" x14ac:dyDescent="0.2">
      <c r="E172" s="277"/>
      <c r="F172" s="277"/>
      <c r="G172" s="277"/>
      <c r="H172" s="277"/>
      <c r="I172" s="277"/>
      <c r="J172" s="277"/>
      <c r="K172" s="277"/>
      <c r="L172" s="277"/>
      <c r="M172" s="277"/>
      <c r="N172" s="277"/>
      <c r="O172" s="277"/>
      <c r="P172" s="277"/>
      <c r="Q172" s="276"/>
      <c r="R172" s="61"/>
    </row>
    <row r="173" spans="5:18" x14ac:dyDescent="0.2">
      <c r="E173" s="277"/>
      <c r="F173" s="277"/>
      <c r="G173" s="277"/>
      <c r="H173" s="277"/>
      <c r="I173" s="277"/>
      <c r="J173" s="277"/>
      <c r="K173" s="277"/>
      <c r="L173" s="277"/>
      <c r="M173" s="277"/>
      <c r="N173" s="277"/>
      <c r="O173" s="277"/>
      <c r="P173" s="277"/>
      <c r="Q173" s="276"/>
      <c r="R173" s="61"/>
    </row>
    <row r="174" spans="5:18" x14ac:dyDescent="0.2">
      <c r="E174" s="277"/>
      <c r="F174" s="277"/>
      <c r="G174" s="277"/>
      <c r="H174" s="277"/>
      <c r="I174" s="277"/>
      <c r="J174" s="277"/>
      <c r="K174" s="277"/>
      <c r="L174" s="277"/>
      <c r="M174" s="277"/>
      <c r="N174" s="277"/>
      <c r="O174" s="277"/>
      <c r="P174" s="277"/>
      <c r="Q174" s="276"/>
      <c r="R174" s="61"/>
    </row>
    <row r="175" spans="5:18" x14ac:dyDescent="0.2">
      <c r="E175" s="277"/>
      <c r="F175" s="277"/>
      <c r="G175" s="277"/>
      <c r="H175" s="277"/>
      <c r="I175" s="277"/>
      <c r="J175" s="277"/>
      <c r="K175" s="277"/>
      <c r="L175" s="277"/>
      <c r="M175" s="277"/>
      <c r="N175" s="277"/>
      <c r="O175" s="277"/>
      <c r="P175" s="277"/>
      <c r="Q175" s="276"/>
      <c r="R175" s="61"/>
    </row>
    <row r="176" spans="5:18" x14ac:dyDescent="0.2">
      <c r="E176" s="277"/>
      <c r="F176" s="277"/>
      <c r="G176" s="277"/>
      <c r="H176" s="277"/>
      <c r="I176" s="277"/>
      <c r="J176" s="277"/>
      <c r="K176" s="277"/>
      <c r="L176" s="277"/>
      <c r="M176" s="277"/>
      <c r="N176" s="277"/>
      <c r="O176" s="277"/>
      <c r="P176" s="277"/>
      <c r="Q176" s="276"/>
      <c r="R176" s="61"/>
    </row>
    <row r="177" spans="5:18" x14ac:dyDescent="0.2">
      <c r="E177" s="277"/>
      <c r="F177" s="277"/>
      <c r="G177" s="277"/>
      <c r="H177" s="277"/>
      <c r="I177" s="277"/>
      <c r="J177" s="277"/>
      <c r="K177" s="277"/>
      <c r="L177" s="277"/>
      <c r="M177" s="277"/>
      <c r="N177" s="277"/>
      <c r="O177" s="277"/>
      <c r="P177" s="277"/>
      <c r="Q177" s="276"/>
      <c r="R177" s="61"/>
    </row>
    <row r="178" spans="5:18" x14ac:dyDescent="0.2">
      <c r="E178" s="277"/>
      <c r="F178" s="277"/>
      <c r="G178" s="277"/>
      <c r="H178" s="277"/>
      <c r="I178" s="277"/>
      <c r="J178" s="277"/>
      <c r="K178" s="277"/>
      <c r="L178" s="277"/>
      <c r="M178" s="277"/>
      <c r="N178" s="277"/>
      <c r="O178" s="277"/>
      <c r="P178" s="277"/>
      <c r="Q178" s="276"/>
      <c r="R178" s="61"/>
    </row>
    <row r="179" spans="5:18" x14ac:dyDescent="0.2">
      <c r="E179" s="277"/>
      <c r="F179" s="277"/>
      <c r="G179" s="277"/>
      <c r="H179" s="277"/>
      <c r="I179" s="277"/>
      <c r="J179" s="277"/>
      <c r="K179" s="277"/>
      <c r="L179" s="277"/>
      <c r="M179" s="277"/>
      <c r="N179" s="277"/>
      <c r="O179" s="277"/>
      <c r="P179" s="277"/>
      <c r="Q179" s="276"/>
      <c r="R179" s="61"/>
    </row>
    <row r="180" spans="5:18" x14ac:dyDescent="0.2">
      <c r="E180" s="277"/>
      <c r="F180" s="277"/>
      <c r="G180" s="277"/>
      <c r="H180" s="277"/>
      <c r="I180" s="277"/>
      <c r="J180" s="277"/>
      <c r="K180" s="277"/>
      <c r="L180" s="277"/>
      <c r="M180" s="277"/>
      <c r="N180" s="277"/>
      <c r="O180" s="277"/>
      <c r="P180" s="277"/>
      <c r="Q180" s="276"/>
      <c r="R180" s="61"/>
    </row>
    <row r="181" spans="5:18" x14ac:dyDescent="0.2">
      <c r="E181" s="277"/>
      <c r="F181" s="277"/>
      <c r="G181" s="277"/>
      <c r="H181" s="277"/>
      <c r="I181" s="277"/>
      <c r="J181" s="277"/>
      <c r="K181" s="277"/>
      <c r="L181" s="277"/>
      <c r="M181" s="277"/>
      <c r="N181" s="277"/>
      <c r="O181" s="277"/>
      <c r="P181" s="277"/>
      <c r="Q181" s="276"/>
      <c r="R181" s="61"/>
    </row>
    <row r="182" spans="5:18" x14ac:dyDescent="0.2">
      <c r="E182" s="277"/>
      <c r="F182" s="277"/>
      <c r="G182" s="277"/>
      <c r="H182" s="277"/>
      <c r="I182" s="277"/>
      <c r="J182" s="277"/>
      <c r="K182" s="277"/>
      <c r="L182" s="277"/>
      <c r="M182" s="277"/>
      <c r="N182" s="277"/>
      <c r="O182" s="277"/>
      <c r="P182" s="277"/>
      <c r="Q182" s="276"/>
      <c r="R182" s="61"/>
    </row>
    <row r="183" spans="5:18" x14ac:dyDescent="0.2">
      <c r="E183" s="277"/>
      <c r="F183" s="277"/>
      <c r="G183" s="277"/>
      <c r="H183" s="277"/>
      <c r="I183" s="277"/>
      <c r="J183" s="277"/>
      <c r="K183" s="277"/>
      <c r="L183" s="277"/>
      <c r="M183" s="277"/>
      <c r="N183" s="277"/>
      <c r="O183" s="277"/>
      <c r="P183" s="277"/>
      <c r="Q183" s="276"/>
      <c r="R183" s="61"/>
    </row>
    <row r="184" spans="5:18" x14ac:dyDescent="0.2">
      <c r="E184" s="277"/>
      <c r="F184" s="277"/>
      <c r="G184" s="277"/>
      <c r="H184" s="277"/>
      <c r="I184" s="277"/>
      <c r="J184" s="277"/>
      <c r="K184" s="277"/>
      <c r="L184" s="277"/>
      <c r="M184" s="277"/>
      <c r="N184" s="277"/>
      <c r="O184" s="277"/>
      <c r="P184" s="277"/>
      <c r="Q184" s="276"/>
      <c r="R184" s="61"/>
    </row>
    <row r="185" spans="5:18" x14ac:dyDescent="0.2">
      <c r="E185" s="277"/>
      <c r="F185" s="277"/>
      <c r="G185" s="277"/>
      <c r="H185" s="277"/>
      <c r="I185" s="277"/>
      <c r="J185" s="277"/>
      <c r="K185" s="277"/>
      <c r="L185" s="277"/>
      <c r="M185" s="277"/>
      <c r="N185" s="277"/>
      <c r="O185" s="277"/>
      <c r="P185" s="277"/>
      <c r="Q185" s="276"/>
      <c r="R185" s="61"/>
    </row>
    <row r="186" spans="5:18" x14ac:dyDescent="0.2">
      <c r="E186" s="277"/>
      <c r="F186" s="277"/>
      <c r="G186" s="277"/>
      <c r="H186" s="277"/>
      <c r="I186" s="277"/>
      <c r="J186" s="277"/>
      <c r="K186" s="277"/>
      <c r="L186" s="277"/>
      <c r="M186" s="277"/>
      <c r="N186" s="277"/>
      <c r="O186" s="277"/>
      <c r="P186" s="277"/>
      <c r="Q186" s="276"/>
      <c r="R186" s="61"/>
    </row>
    <row r="187" spans="5:18" x14ac:dyDescent="0.2">
      <c r="E187" s="277"/>
      <c r="F187" s="277"/>
      <c r="G187" s="277"/>
      <c r="H187" s="277"/>
      <c r="I187" s="277"/>
      <c r="J187" s="277"/>
      <c r="K187" s="277"/>
      <c r="L187" s="277"/>
      <c r="M187" s="277"/>
      <c r="N187" s="277"/>
      <c r="O187" s="277"/>
      <c r="P187" s="277"/>
      <c r="Q187" s="276"/>
      <c r="R187" s="61"/>
    </row>
    <row r="188" spans="5:18" x14ac:dyDescent="0.2">
      <c r="E188" s="277"/>
      <c r="F188" s="277"/>
      <c r="G188" s="277"/>
      <c r="H188" s="277"/>
      <c r="I188" s="277"/>
      <c r="J188" s="277"/>
      <c r="K188" s="277"/>
      <c r="L188" s="277"/>
      <c r="M188" s="277"/>
      <c r="N188" s="277"/>
      <c r="O188" s="277"/>
      <c r="P188" s="277"/>
      <c r="Q188" s="276"/>
      <c r="R188" s="61"/>
    </row>
    <row r="189" spans="5:18" x14ac:dyDescent="0.2">
      <c r="E189" s="277"/>
      <c r="F189" s="277"/>
      <c r="G189" s="277"/>
      <c r="H189" s="277"/>
      <c r="I189" s="277"/>
      <c r="J189" s="277"/>
      <c r="K189" s="277"/>
      <c r="L189" s="277"/>
      <c r="M189" s="277"/>
      <c r="N189" s="277"/>
      <c r="O189" s="277"/>
      <c r="P189" s="277"/>
      <c r="Q189" s="276"/>
      <c r="R189" s="61"/>
    </row>
    <row r="190" spans="5:18" x14ac:dyDescent="0.2">
      <c r="E190" s="277"/>
      <c r="F190" s="277"/>
      <c r="G190" s="277"/>
      <c r="H190" s="277"/>
      <c r="I190" s="277"/>
      <c r="J190" s="277"/>
      <c r="K190" s="277"/>
      <c r="L190" s="277"/>
      <c r="M190" s="277"/>
      <c r="N190" s="277"/>
      <c r="O190" s="277"/>
      <c r="P190" s="277"/>
      <c r="Q190" s="276"/>
      <c r="R190" s="61"/>
    </row>
    <row r="191" spans="5:18" x14ac:dyDescent="0.2">
      <c r="E191" s="277"/>
      <c r="F191" s="277"/>
      <c r="G191" s="277"/>
      <c r="H191" s="277"/>
      <c r="I191" s="277"/>
      <c r="J191" s="277"/>
      <c r="K191" s="277"/>
      <c r="L191" s="277"/>
      <c r="M191" s="277"/>
      <c r="N191" s="277"/>
      <c r="O191" s="277"/>
      <c r="P191" s="277"/>
      <c r="Q191" s="276"/>
      <c r="R191" s="61"/>
    </row>
    <row r="192" spans="5:18" x14ac:dyDescent="0.2">
      <c r="E192" s="277"/>
      <c r="F192" s="277"/>
      <c r="G192" s="277"/>
      <c r="H192" s="277"/>
      <c r="I192" s="277"/>
      <c r="J192" s="277"/>
      <c r="K192" s="277"/>
      <c r="L192" s="277"/>
      <c r="M192" s="277"/>
      <c r="N192" s="277"/>
      <c r="O192" s="277"/>
      <c r="P192" s="277"/>
      <c r="Q192" s="276"/>
      <c r="R192" s="61"/>
    </row>
    <row r="193" spans="5:18" x14ac:dyDescent="0.2">
      <c r="E193" s="277"/>
      <c r="F193" s="277"/>
      <c r="G193" s="277"/>
      <c r="H193" s="277"/>
      <c r="I193" s="277"/>
      <c r="J193" s="277"/>
      <c r="K193" s="277"/>
      <c r="L193" s="277"/>
      <c r="M193" s="277"/>
      <c r="N193" s="277"/>
      <c r="O193" s="277"/>
      <c r="P193" s="277"/>
      <c r="Q193" s="276"/>
      <c r="R193" s="61"/>
    </row>
    <row r="194" spans="5:18" x14ac:dyDescent="0.2">
      <c r="E194" s="277"/>
      <c r="F194" s="277"/>
      <c r="G194" s="277"/>
      <c r="H194" s="277"/>
      <c r="I194" s="277"/>
      <c r="J194" s="277"/>
      <c r="K194" s="277"/>
      <c r="L194" s="277"/>
      <c r="M194" s="277"/>
      <c r="N194" s="277"/>
      <c r="O194" s="277"/>
      <c r="P194" s="277"/>
      <c r="Q194" s="276"/>
      <c r="R194" s="61"/>
    </row>
    <row r="195" spans="5:18" x14ac:dyDescent="0.2">
      <c r="E195" s="277"/>
      <c r="F195" s="277"/>
      <c r="G195" s="277"/>
      <c r="H195" s="277"/>
      <c r="I195" s="277"/>
      <c r="J195" s="277"/>
      <c r="K195" s="277"/>
      <c r="L195" s="277"/>
      <c r="M195" s="277"/>
      <c r="N195" s="277"/>
      <c r="O195" s="277"/>
      <c r="P195" s="277"/>
      <c r="Q195" s="276"/>
      <c r="R195" s="61"/>
    </row>
    <row r="196" spans="5:18" x14ac:dyDescent="0.2">
      <c r="E196" s="277"/>
      <c r="F196" s="277"/>
      <c r="G196" s="277"/>
      <c r="H196" s="277"/>
      <c r="I196" s="277"/>
      <c r="J196" s="277"/>
      <c r="K196" s="277"/>
      <c r="L196" s="277"/>
      <c r="M196" s="277"/>
      <c r="N196" s="277"/>
      <c r="O196" s="277"/>
      <c r="P196" s="277"/>
      <c r="Q196" s="276"/>
      <c r="R196" s="61"/>
    </row>
    <row r="197" spans="5:18" x14ac:dyDescent="0.2">
      <c r="E197" s="277"/>
      <c r="F197" s="277"/>
      <c r="G197" s="277"/>
      <c r="H197" s="277"/>
      <c r="I197" s="277"/>
      <c r="J197" s="277"/>
      <c r="K197" s="277"/>
      <c r="L197" s="277"/>
      <c r="M197" s="277"/>
      <c r="N197" s="277"/>
      <c r="O197" s="277"/>
      <c r="P197" s="277"/>
      <c r="Q197" s="276"/>
      <c r="R197" s="61"/>
    </row>
    <row r="198" spans="5:18" x14ac:dyDescent="0.2">
      <c r="E198" s="277"/>
      <c r="F198" s="277"/>
      <c r="G198" s="277"/>
      <c r="H198" s="277"/>
      <c r="I198" s="277"/>
      <c r="J198" s="277"/>
      <c r="K198" s="277"/>
      <c r="L198" s="277"/>
      <c r="M198" s="277"/>
      <c r="N198" s="277"/>
      <c r="O198" s="277"/>
      <c r="P198" s="277"/>
      <c r="Q198" s="276"/>
      <c r="R198" s="61"/>
    </row>
    <row r="199" spans="5:18" x14ac:dyDescent="0.2">
      <c r="E199" s="277"/>
      <c r="F199" s="277"/>
      <c r="G199" s="277"/>
      <c r="H199" s="277"/>
      <c r="I199" s="277"/>
      <c r="J199" s="277"/>
      <c r="K199" s="277"/>
      <c r="L199" s="277"/>
      <c r="M199" s="277"/>
      <c r="N199" s="277"/>
      <c r="O199" s="277"/>
      <c r="P199" s="277"/>
      <c r="Q199" s="276"/>
      <c r="R199" s="61"/>
    </row>
    <row r="200" spans="5:18" x14ac:dyDescent="0.2">
      <c r="E200" s="277"/>
      <c r="F200" s="277"/>
      <c r="G200" s="277"/>
      <c r="H200" s="277"/>
      <c r="I200" s="277"/>
      <c r="J200" s="277"/>
      <c r="K200" s="277"/>
      <c r="L200" s="277"/>
      <c r="M200" s="277"/>
      <c r="N200" s="277"/>
      <c r="O200" s="277"/>
      <c r="P200" s="277"/>
      <c r="Q200" s="276"/>
      <c r="R200" s="61"/>
    </row>
    <row r="201" spans="5:18" x14ac:dyDescent="0.2">
      <c r="E201" s="277"/>
      <c r="F201" s="277"/>
      <c r="G201" s="277"/>
      <c r="H201" s="277"/>
      <c r="I201" s="277"/>
      <c r="J201" s="277"/>
      <c r="K201" s="277"/>
      <c r="L201" s="277"/>
      <c r="M201" s="277"/>
      <c r="N201" s="277"/>
      <c r="O201" s="277"/>
      <c r="P201" s="277"/>
      <c r="Q201" s="276"/>
      <c r="R201" s="61"/>
    </row>
    <row r="202" spans="5:18" x14ac:dyDescent="0.2">
      <c r="E202" s="277"/>
      <c r="F202" s="277"/>
      <c r="G202" s="277"/>
      <c r="H202" s="277"/>
      <c r="I202" s="277"/>
      <c r="J202" s="277"/>
      <c r="K202" s="277"/>
      <c r="L202" s="277"/>
      <c r="M202" s="277"/>
      <c r="N202" s="277"/>
      <c r="O202" s="277"/>
      <c r="P202" s="277"/>
      <c r="Q202" s="276"/>
      <c r="R202" s="61"/>
    </row>
    <row r="203" spans="5:18" x14ac:dyDescent="0.2">
      <c r="E203" s="277"/>
      <c r="F203" s="277"/>
      <c r="G203" s="277"/>
      <c r="H203" s="277"/>
      <c r="I203" s="277"/>
      <c r="J203" s="277"/>
      <c r="K203" s="277"/>
      <c r="L203" s="277"/>
      <c r="M203" s="277"/>
      <c r="N203" s="277"/>
      <c r="O203" s="277"/>
      <c r="P203" s="277"/>
      <c r="Q203" s="276"/>
      <c r="R203" s="61"/>
    </row>
    <row r="204" spans="5:18" x14ac:dyDescent="0.2">
      <c r="E204" s="277"/>
      <c r="F204" s="277"/>
      <c r="G204" s="277"/>
      <c r="H204" s="277"/>
      <c r="I204" s="277"/>
      <c r="J204" s="277"/>
      <c r="K204" s="277"/>
      <c r="L204" s="277"/>
      <c r="M204" s="277"/>
      <c r="N204" s="277"/>
      <c r="O204" s="277"/>
      <c r="P204" s="277"/>
      <c r="Q204" s="276"/>
      <c r="R204" s="61"/>
    </row>
    <row r="205" spans="5:18" x14ac:dyDescent="0.2">
      <c r="E205" s="277"/>
      <c r="F205" s="277"/>
      <c r="G205" s="277"/>
      <c r="H205" s="277"/>
      <c r="I205" s="277"/>
      <c r="J205" s="277"/>
      <c r="K205" s="277"/>
      <c r="L205" s="277"/>
      <c r="M205" s="277"/>
      <c r="N205" s="277"/>
      <c r="O205" s="277"/>
      <c r="P205" s="277"/>
      <c r="Q205" s="276"/>
      <c r="R205" s="61"/>
    </row>
    <row r="206" spans="5:18" x14ac:dyDescent="0.2">
      <c r="E206" s="277"/>
      <c r="F206" s="277"/>
      <c r="G206" s="277"/>
      <c r="H206" s="277"/>
      <c r="I206" s="277"/>
      <c r="J206" s="277"/>
      <c r="K206" s="277"/>
      <c r="L206" s="277"/>
      <c r="M206" s="277"/>
      <c r="N206" s="277"/>
      <c r="O206" s="277"/>
      <c r="P206" s="277"/>
      <c r="Q206" s="276"/>
      <c r="R206" s="61"/>
    </row>
    <row r="207" spans="5:18" x14ac:dyDescent="0.2">
      <c r="E207" s="277"/>
      <c r="F207" s="277"/>
      <c r="G207" s="277"/>
      <c r="H207" s="277"/>
      <c r="I207" s="277"/>
      <c r="J207" s="277"/>
      <c r="K207" s="277"/>
      <c r="L207" s="277"/>
      <c r="M207" s="277"/>
      <c r="N207" s="277"/>
      <c r="O207" s="277"/>
      <c r="P207" s="277"/>
      <c r="Q207" s="276"/>
      <c r="R207" s="61"/>
    </row>
    <row r="208" spans="5:18" x14ac:dyDescent="0.2">
      <c r="E208" s="277"/>
      <c r="F208" s="277"/>
      <c r="G208" s="277"/>
      <c r="H208" s="277"/>
      <c r="I208" s="277"/>
      <c r="J208" s="277"/>
      <c r="K208" s="277"/>
      <c r="L208" s="277"/>
      <c r="M208" s="277"/>
      <c r="N208" s="277"/>
      <c r="O208" s="277"/>
      <c r="P208" s="277"/>
      <c r="Q208" s="276"/>
      <c r="R208" s="61"/>
    </row>
    <row r="209" spans="5:18" x14ac:dyDescent="0.2">
      <c r="E209" s="277"/>
      <c r="F209" s="277"/>
      <c r="G209" s="277"/>
      <c r="H209" s="277"/>
      <c r="I209" s="277"/>
      <c r="J209" s="277"/>
      <c r="K209" s="277"/>
      <c r="L209" s="277"/>
      <c r="M209" s="277"/>
      <c r="N209" s="277"/>
      <c r="O209" s="277"/>
      <c r="P209" s="277"/>
      <c r="Q209" s="276"/>
      <c r="R209" s="61"/>
    </row>
    <row r="210" spans="5:18" x14ac:dyDescent="0.2">
      <c r="E210" s="277"/>
      <c r="F210" s="277"/>
      <c r="G210" s="277"/>
      <c r="H210" s="277"/>
      <c r="I210" s="277"/>
      <c r="J210" s="277"/>
      <c r="K210" s="277"/>
      <c r="L210" s="277"/>
      <c r="M210" s="277"/>
      <c r="N210" s="277"/>
      <c r="O210" s="277"/>
      <c r="P210" s="277"/>
      <c r="Q210" s="276"/>
      <c r="R210" s="61"/>
    </row>
    <row r="211" spans="5:18" x14ac:dyDescent="0.2">
      <c r="E211" s="277"/>
      <c r="F211" s="277"/>
      <c r="G211" s="277"/>
      <c r="H211" s="277"/>
      <c r="I211" s="277"/>
      <c r="J211" s="277"/>
      <c r="K211" s="277"/>
      <c r="L211" s="277"/>
      <c r="M211" s="277"/>
      <c r="N211" s="277"/>
      <c r="O211" s="277"/>
      <c r="P211" s="277"/>
      <c r="Q211" s="276"/>
      <c r="R211" s="61"/>
    </row>
    <row r="212" spans="5:18" x14ac:dyDescent="0.2">
      <c r="E212" s="277"/>
      <c r="F212" s="277"/>
      <c r="G212" s="277"/>
      <c r="H212" s="277"/>
      <c r="I212" s="277"/>
      <c r="J212" s="277"/>
      <c r="K212" s="277"/>
      <c r="L212" s="277"/>
      <c r="M212" s="277"/>
      <c r="N212" s="277"/>
      <c r="O212" s="277"/>
      <c r="P212" s="277"/>
      <c r="Q212" s="276"/>
      <c r="R212" s="61"/>
    </row>
    <row r="213" spans="5:18" x14ac:dyDescent="0.2">
      <c r="E213" s="277"/>
      <c r="F213" s="277"/>
      <c r="G213" s="277"/>
      <c r="H213" s="277"/>
      <c r="I213" s="277"/>
      <c r="J213" s="277"/>
      <c r="K213" s="277"/>
      <c r="L213" s="277"/>
      <c r="M213" s="277"/>
      <c r="N213" s="277"/>
      <c r="O213" s="277"/>
      <c r="P213" s="277"/>
      <c r="Q213" s="276"/>
      <c r="R213" s="61"/>
    </row>
    <row r="214" spans="5:18" x14ac:dyDescent="0.2">
      <c r="E214" s="277"/>
      <c r="F214" s="277"/>
      <c r="G214" s="277"/>
      <c r="H214" s="277"/>
      <c r="I214" s="277"/>
      <c r="J214" s="277"/>
      <c r="K214" s="277"/>
      <c r="L214" s="277"/>
      <c r="M214" s="277"/>
      <c r="N214" s="277"/>
      <c r="O214" s="277"/>
      <c r="P214" s="277"/>
      <c r="Q214" s="276"/>
      <c r="R214" s="61"/>
    </row>
    <row r="215" spans="5:18" x14ac:dyDescent="0.2">
      <c r="E215" s="277"/>
      <c r="F215" s="277"/>
      <c r="G215" s="277"/>
      <c r="H215" s="277"/>
      <c r="I215" s="277"/>
      <c r="J215" s="277"/>
      <c r="K215" s="277"/>
      <c r="L215" s="277"/>
      <c r="M215" s="277"/>
      <c r="N215" s="277"/>
      <c r="O215" s="277"/>
      <c r="P215" s="277"/>
      <c r="Q215" s="276"/>
      <c r="R215" s="61"/>
    </row>
    <row r="216" spans="5:18" x14ac:dyDescent="0.2">
      <c r="E216" s="277"/>
      <c r="F216" s="277"/>
      <c r="G216" s="277"/>
      <c r="H216" s="277"/>
      <c r="I216" s="277"/>
      <c r="J216" s="277"/>
      <c r="K216" s="277"/>
      <c r="L216" s="277"/>
      <c r="M216" s="277"/>
      <c r="N216" s="277"/>
      <c r="O216" s="277"/>
      <c r="P216" s="277"/>
      <c r="Q216" s="276"/>
      <c r="R216" s="61"/>
    </row>
    <row r="217" spans="5:18" x14ac:dyDescent="0.2">
      <c r="E217" s="277"/>
      <c r="F217" s="277"/>
      <c r="G217" s="277"/>
      <c r="H217" s="277"/>
      <c r="I217" s="277"/>
      <c r="J217" s="277"/>
      <c r="K217" s="277"/>
      <c r="L217" s="277"/>
      <c r="M217" s="277"/>
      <c r="N217" s="277"/>
      <c r="O217" s="277"/>
      <c r="P217" s="277"/>
      <c r="Q217" s="276"/>
      <c r="R217" s="61"/>
    </row>
    <row r="218" spans="5:18" x14ac:dyDescent="0.2">
      <c r="E218" s="277"/>
      <c r="F218" s="277"/>
      <c r="G218" s="277"/>
      <c r="H218" s="277"/>
      <c r="I218" s="277"/>
      <c r="J218" s="277"/>
      <c r="K218" s="277"/>
      <c r="L218" s="277"/>
      <c r="M218" s="277"/>
      <c r="N218" s="277"/>
      <c r="O218" s="277"/>
      <c r="P218" s="277"/>
      <c r="Q218" s="276"/>
      <c r="R218" s="61"/>
    </row>
    <row r="219" spans="5:18" x14ac:dyDescent="0.2">
      <c r="E219" s="277"/>
      <c r="F219" s="277"/>
      <c r="G219" s="277"/>
      <c r="H219" s="277"/>
      <c r="I219" s="277"/>
      <c r="J219" s="277"/>
      <c r="K219" s="277"/>
      <c r="L219" s="277"/>
      <c r="M219" s="277"/>
      <c r="N219" s="277"/>
      <c r="O219" s="277"/>
      <c r="P219" s="277"/>
      <c r="Q219" s="276"/>
      <c r="R219" s="61"/>
    </row>
    <row r="220" spans="5:18" x14ac:dyDescent="0.2">
      <c r="E220" s="277"/>
      <c r="F220" s="277"/>
      <c r="G220" s="277"/>
      <c r="H220" s="277"/>
      <c r="I220" s="277"/>
      <c r="J220" s="277"/>
      <c r="K220" s="277"/>
      <c r="L220" s="277"/>
      <c r="M220" s="277"/>
      <c r="N220" s="277"/>
      <c r="O220" s="277"/>
      <c r="P220" s="277"/>
      <c r="Q220" s="276"/>
      <c r="R220" s="61"/>
    </row>
    <row r="221" spans="5:18" x14ac:dyDescent="0.2">
      <c r="E221" s="277"/>
      <c r="F221" s="277"/>
      <c r="G221" s="277"/>
      <c r="H221" s="277"/>
      <c r="I221" s="277"/>
      <c r="J221" s="277"/>
      <c r="K221" s="277"/>
      <c r="L221" s="277"/>
      <c r="M221" s="277"/>
      <c r="N221" s="277"/>
      <c r="O221" s="277"/>
      <c r="P221" s="277"/>
      <c r="Q221" s="276"/>
      <c r="R221" s="61"/>
    </row>
    <row r="222" spans="5:18" x14ac:dyDescent="0.2">
      <c r="E222" s="277"/>
      <c r="F222" s="277"/>
      <c r="G222" s="277"/>
      <c r="H222" s="277"/>
      <c r="I222" s="277"/>
      <c r="J222" s="277"/>
      <c r="K222" s="277"/>
      <c r="L222" s="277"/>
      <c r="M222" s="277"/>
      <c r="N222" s="277"/>
      <c r="O222" s="277"/>
      <c r="P222" s="277"/>
      <c r="Q222" s="276"/>
      <c r="R222" s="61"/>
    </row>
    <row r="223" spans="5:18" x14ac:dyDescent="0.2">
      <c r="E223" s="277"/>
      <c r="F223" s="277"/>
      <c r="G223" s="277"/>
      <c r="H223" s="277"/>
      <c r="I223" s="277"/>
      <c r="J223" s="277"/>
      <c r="K223" s="277"/>
      <c r="L223" s="277"/>
      <c r="M223" s="277"/>
      <c r="N223" s="277"/>
      <c r="O223" s="277"/>
      <c r="P223" s="277"/>
      <c r="Q223" s="276"/>
      <c r="R223" s="61"/>
    </row>
    <row r="224" spans="5:18" x14ac:dyDescent="0.2">
      <c r="E224" s="277"/>
      <c r="F224" s="277"/>
      <c r="G224" s="277"/>
      <c r="H224" s="277"/>
      <c r="I224" s="277"/>
      <c r="J224" s="277"/>
      <c r="K224" s="277"/>
      <c r="L224" s="277"/>
      <c r="M224" s="277"/>
      <c r="N224" s="277"/>
      <c r="O224" s="277"/>
      <c r="P224" s="277"/>
      <c r="Q224" s="276"/>
      <c r="R224" s="61"/>
    </row>
    <row r="225" spans="5:18" x14ac:dyDescent="0.2">
      <c r="E225" s="277"/>
      <c r="F225" s="277"/>
      <c r="G225" s="277"/>
      <c r="H225" s="277"/>
      <c r="I225" s="277"/>
      <c r="J225" s="277"/>
      <c r="K225" s="277"/>
      <c r="L225" s="277"/>
      <c r="M225" s="277"/>
      <c r="N225" s="277"/>
      <c r="O225" s="277"/>
      <c r="P225" s="277"/>
      <c r="Q225" s="276"/>
      <c r="R225" s="61"/>
    </row>
    <row r="226" spans="5:18" x14ac:dyDescent="0.2">
      <c r="E226" s="277"/>
      <c r="F226" s="277"/>
      <c r="G226" s="277"/>
      <c r="H226" s="277"/>
      <c r="I226" s="277"/>
      <c r="J226" s="277"/>
      <c r="K226" s="277"/>
      <c r="L226" s="277"/>
      <c r="M226" s="277"/>
      <c r="N226" s="277"/>
      <c r="O226" s="277"/>
      <c r="P226" s="277"/>
      <c r="Q226" s="276"/>
      <c r="R226" s="61"/>
    </row>
    <row r="227" spans="5:18" x14ac:dyDescent="0.2">
      <c r="E227" s="277"/>
      <c r="F227" s="277"/>
      <c r="G227" s="277"/>
      <c r="H227" s="277"/>
      <c r="I227" s="277"/>
      <c r="J227" s="277"/>
      <c r="K227" s="277"/>
      <c r="L227" s="277"/>
      <c r="M227" s="277"/>
      <c r="N227" s="277"/>
      <c r="O227" s="277"/>
      <c r="P227" s="277"/>
      <c r="Q227" s="276"/>
      <c r="R227" s="61"/>
    </row>
    <row r="228" spans="5:18" x14ac:dyDescent="0.2">
      <c r="E228" s="277"/>
      <c r="F228" s="277"/>
      <c r="G228" s="277"/>
      <c r="H228" s="277"/>
      <c r="I228" s="277"/>
      <c r="J228" s="277"/>
      <c r="K228" s="277"/>
      <c r="L228" s="277"/>
      <c r="M228" s="277"/>
      <c r="N228" s="277"/>
      <c r="O228" s="277"/>
      <c r="P228" s="277"/>
      <c r="Q228" s="276"/>
      <c r="R228" s="61"/>
    </row>
    <row r="229" spans="5:18" x14ac:dyDescent="0.2">
      <c r="E229" s="277"/>
      <c r="F229" s="277"/>
      <c r="G229" s="277"/>
      <c r="H229" s="277"/>
      <c r="I229" s="277"/>
      <c r="J229" s="277"/>
      <c r="K229" s="277"/>
      <c r="L229" s="277"/>
      <c r="M229" s="277"/>
      <c r="N229" s="277"/>
      <c r="O229" s="277"/>
      <c r="P229" s="277"/>
      <c r="Q229" s="276"/>
      <c r="R229" s="61"/>
    </row>
    <row r="230" spans="5:18" x14ac:dyDescent="0.2">
      <c r="E230" s="277"/>
      <c r="F230" s="277"/>
      <c r="G230" s="277"/>
      <c r="H230" s="277"/>
      <c r="I230" s="277"/>
      <c r="J230" s="277"/>
      <c r="K230" s="277"/>
      <c r="L230" s="277"/>
      <c r="M230" s="277"/>
      <c r="N230" s="277"/>
      <c r="O230" s="277"/>
      <c r="P230" s="277"/>
      <c r="Q230" s="276"/>
      <c r="R230" s="61"/>
    </row>
    <row r="231" spans="5:18" x14ac:dyDescent="0.2">
      <c r="E231" s="277"/>
      <c r="F231" s="277"/>
      <c r="G231" s="277"/>
      <c r="H231" s="277"/>
      <c r="I231" s="277"/>
      <c r="J231" s="277"/>
      <c r="K231" s="277"/>
      <c r="L231" s="277"/>
      <c r="M231" s="277"/>
      <c r="N231" s="277"/>
      <c r="O231" s="277"/>
      <c r="P231" s="277"/>
      <c r="Q231" s="276"/>
      <c r="R231" s="61"/>
    </row>
    <row r="232" spans="5:18" x14ac:dyDescent="0.2">
      <c r="E232" s="277"/>
      <c r="F232" s="277"/>
      <c r="G232" s="277"/>
      <c r="H232" s="277"/>
      <c r="I232" s="277"/>
      <c r="J232" s="277"/>
      <c r="K232" s="277"/>
      <c r="L232" s="277"/>
      <c r="M232" s="277"/>
      <c r="N232" s="277"/>
      <c r="O232" s="277"/>
      <c r="P232" s="277"/>
      <c r="Q232" s="276"/>
      <c r="R232" s="61"/>
    </row>
    <row r="233" spans="5:18" x14ac:dyDescent="0.2">
      <c r="E233" s="277"/>
      <c r="F233" s="277"/>
      <c r="G233" s="277"/>
      <c r="H233" s="277"/>
      <c r="I233" s="277"/>
      <c r="J233" s="277"/>
      <c r="K233" s="277"/>
      <c r="L233" s="277"/>
      <c r="M233" s="277"/>
      <c r="N233" s="277"/>
      <c r="O233" s="277"/>
      <c r="P233" s="277"/>
      <c r="Q233" s="276"/>
      <c r="R233" s="61"/>
    </row>
    <row r="234" spans="5:18" x14ac:dyDescent="0.2">
      <c r="E234" s="277"/>
      <c r="F234" s="277"/>
      <c r="G234" s="277"/>
      <c r="H234" s="277"/>
      <c r="I234" s="277"/>
      <c r="J234" s="277"/>
      <c r="K234" s="277"/>
      <c r="L234" s="277"/>
      <c r="M234" s="277"/>
      <c r="N234" s="277"/>
      <c r="O234" s="277"/>
      <c r="P234" s="277"/>
      <c r="Q234" s="276"/>
      <c r="R234" s="61"/>
    </row>
    <row r="235" spans="5:18" x14ac:dyDescent="0.2">
      <c r="E235" s="277"/>
      <c r="F235" s="277"/>
      <c r="G235" s="277"/>
      <c r="H235" s="277"/>
      <c r="I235" s="277"/>
      <c r="J235" s="277"/>
      <c r="K235" s="277"/>
      <c r="L235" s="277"/>
      <c r="M235" s="277"/>
      <c r="N235" s="277"/>
      <c r="O235" s="277"/>
      <c r="P235" s="277"/>
      <c r="Q235" s="276"/>
      <c r="R235" s="61"/>
    </row>
    <row r="236" spans="5:18" x14ac:dyDescent="0.2">
      <c r="E236" s="277"/>
      <c r="F236" s="277"/>
      <c r="G236" s="277"/>
      <c r="H236" s="277"/>
      <c r="I236" s="277"/>
      <c r="J236" s="277"/>
      <c r="K236" s="277"/>
      <c r="L236" s="277"/>
      <c r="M236" s="277"/>
      <c r="N236" s="277"/>
      <c r="O236" s="277"/>
      <c r="P236" s="277"/>
      <c r="Q236" s="276"/>
      <c r="R236" s="61"/>
    </row>
    <row r="237" spans="5:18" x14ac:dyDescent="0.2">
      <c r="E237" s="277"/>
      <c r="F237" s="277"/>
      <c r="G237" s="277"/>
      <c r="H237" s="277"/>
      <c r="I237" s="277"/>
      <c r="J237" s="277"/>
      <c r="K237" s="277"/>
      <c r="L237" s="277"/>
      <c r="M237" s="277"/>
      <c r="N237" s="277"/>
      <c r="O237" s="277"/>
      <c r="P237" s="277"/>
      <c r="Q237" s="276"/>
      <c r="R237" s="61"/>
    </row>
    <row r="238" spans="5:18" x14ac:dyDescent="0.2">
      <c r="E238" s="277"/>
      <c r="F238" s="277"/>
      <c r="G238" s="277"/>
      <c r="H238" s="277"/>
      <c r="I238" s="277"/>
      <c r="J238" s="277"/>
      <c r="K238" s="277"/>
      <c r="L238" s="277"/>
      <c r="M238" s="277"/>
      <c r="N238" s="277"/>
      <c r="O238" s="277"/>
      <c r="P238" s="277"/>
      <c r="Q238" s="276"/>
      <c r="R238" s="61"/>
    </row>
    <row r="239" spans="5:18" x14ac:dyDescent="0.2">
      <c r="E239" s="277"/>
      <c r="F239" s="277"/>
      <c r="G239" s="277"/>
      <c r="H239" s="277"/>
      <c r="I239" s="277"/>
      <c r="J239" s="277"/>
      <c r="K239" s="277"/>
      <c r="L239" s="277"/>
      <c r="M239" s="277"/>
      <c r="N239" s="277"/>
      <c r="O239" s="277"/>
      <c r="P239" s="277"/>
      <c r="Q239" s="276"/>
      <c r="R239" s="61"/>
    </row>
    <row r="240" spans="5:18" x14ac:dyDescent="0.2">
      <c r="E240" s="277"/>
      <c r="F240" s="277"/>
      <c r="G240" s="277"/>
      <c r="H240" s="277"/>
      <c r="I240" s="277"/>
      <c r="J240" s="277"/>
      <c r="K240" s="277"/>
      <c r="L240" s="277"/>
      <c r="M240" s="277"/>
      <c r="N240" s="277"/>
      <c r="O240" s="277"/>
      <c r="P240" s="277"/>
      <c r="Q240" s="276"/>
      <c r="R240" s="61"/>
    </row>
    <row r="241" spans="5:18" x14ac:dyDescent="0.2">
      <c r="E241" s="277"/>
      <c r="F241" s="277"/>
      <c r="G241" s="277"/>
      <c r="H241" s="277"/>
      <c r="I241" s="277"/>
      <c r="J241" s="277"/>
      <c r="K241" s="277"/>
      <c r="L241" s="277"/>
      <c r="M241" s="277"/>
      <c r="N241" s="277"/>
      <c r="O241" s="277"/>
      <c r="P241" s="277"/>
      <c r="Q241" s="276"/>
      <c r="R241" s="61"/>
    </row>
    <row r="242" spans="5:18" x14ac:dyDescent="0.2">
      <c r="E242" s="277"/>
      <c r="F242" s="277"/>
      <c r="G242" s="277"/>
      <c r="H242" s="277"/>
      <c r="I242" s="277"/>
      <c r="J242" s="277"/>
      <c r="K242" s="277"/>
      <c r="L242" s="277"/>
      <c r="M242" s="277"/>
      <c r="N242" s="277"/>
      <c r="O242" s="277"/>
      <c r="P242" s="277"/>
      <c r="Q242" s="276"/>
      <c r="R242" s="61"/>
    </row>
    <row r="243" spans="5:18" x14ac:dyDescent="0.2">
      <c r="E243" s="277"/>
      <c r="F243" s="277"/>
      <c r="G243" s="277"/>
      <c r="H243" s="277"/>
      <c r="I243" s="277"/>
      <c r="J243" s="277"/>
      <c r="K243" s="277"/>
      <c r="L243" s="277"/>
      <c r="M243" s="277"/>
      <c r="N243" s="277"/>
      <c r="O243" s="277"/>
      <c r="P243" s="277"/>
      <c r="Q243" s="276"/>
      <c r="R243" s="61"/>
    </row>
    <row r="244" spans="5:18" x14ac:dyDescent="0.2">
      <c r="E244" s="277"/>
      <c r="F244" s="277"/>
      <c r="G244" s="277"/>
      <c r="H244" s="277"/>
      <c r="I244" s="277"/>
      <c r="J244" s="277"/>
      <c r="K244" s="277"/>
      <c r="L244" s="277"/>
      <c r="M244" s="277"/>
      <c r="N244" s="277"/>
      <c r="O244" s="277"/>
      <c r="P244" s="277"/>
      <c r="Q244" s="276"/>
      <c r="R244" s="61"/>
    </row>
    <row r="245" spans="5:18" x14ac:dyDescent="0.2">
      <c r="E245" s="277"/>
      <c r="F245" s="277"/>
      <c r="G245" s="277"/>
      <c r="H245" s="277"/>
      <c r="I245" s="277"/>
      <c r="J245" s="277"/>
      <c r="K245" s="277"/>
      <c r="L245" s="277"/>
      <c r="M245" s="277"/>
      <c r="N245" s="277"/>
      <c r="O245" s="277"/>
      <c r="P245" s="277"/>
      <c r="Q245" s="276"/>
      <c r="R245" s="61"/>
    </row>
    <row r="246" spans="5:18" x14ac:dyDescent="0.2">
      <c r="E246" s="277"/>
      <c r="F246" s="277"/>
      <c r="G246" s="277"/>
      <c r="H246" s="277"/>
      <c r="I246" s="277"/>
      <c r="J246" s="277"/>
      <c r="K246" s="277"/>
      <c r="L246" s="277"/>
      <c r="M246" s="277"/>
      <c r="N246" s="277"/>
      <c r="O246" s="277"/>
      <c r="P246" s="277"/>
      <c r="Q246" s="276"/>
      <c r="R246" s="61"/>
    </row>
    <row r="247" spans="5:18" x14ac:dyDescent="0.2">
      <c r="E247" s="277"/>
      <c r="F247" s="277"/>
      <c r="G247" s="277"/>
      <c r="H247" s="277"/>
      <c r="I247" s="277"/>
      <c r="J247" s="277"/>
      <c r="K247" s="277"/>
      <c r="L247" s="277"/>
      <c r="M247" s="277"/>
      <c r="N247" s="277"/>
      <c r="O247" s="277"/>
      <c r="P247" s="277"/>
      <c r="Q247" s="276"/>
      <c r="R247" s="61"/>
    </row>
    <row r="248" spans="5:18" x14ac:dyDescent="0.2">
      <c r="E248" s="277"/>
      <c r="F248" s="277"/>
      <c r="G248" s="277"/>
      <c r="H248" s="277"/>
      <c r="I248" s="277"/>
      <c r="J248" s="277"/>
      <c r="K248" s="277"/>
      <c r="L248" s="277"/>
      <c r="M248" s="277"/>
      <c r="N248" s="277"/>
      <c r="O248" s="277"/>
      <c r="P248" s="277"/>
      <c r="Q248" s="276"/>
      <c r="R248" s="61"/>
    </row>
    <row r="249" spans="5:18" x14ac:dyDescent="0.2">
      <c r="E249" s="277"/>
      <c r="F249" s="277"/>
      <c r="G249" s="277"/>
      <c r="H249" s="277"/>
      <c r="I249" s="277"/>
      <c r="J249" s="277"/>
      <c r="K249" s="277"/>
      <c r="L249" s="277"/>
      <c r="M249" s="277"/>
      <c r="N249" s="277"/>
      <c r="O249" s="277"/>
      <c r="P249" s="277"/>
      <c r="Q249" s="276"/>
      <c r="R249" s="61"/>
    </row>
    <row r="250" spans="5:18" x14ac:dyDescent="0.2">
      <c r="E250" s="277"/>
      <c r="F250" s="277"/>
      <c r="G250" s="277"/>
      <c r="H250" s="277"/>
      <c r="I250" s="277"/>
      <c r="J250" s="277"/>
      <c r="K250" s="277"/>
      <c r="L250" s="277"/>
      <c r="M250" s="277"/>
      <c r="N250" s="277"/>
      <c r="O250" s="277"/>
      <c r="P250" s="277"/>
      <c r="Q250" s="276"/>
      <c r="R250" s="61"/>
    </row>
    <row r="251" spans="5:18" x14ac:dyDescent="0.2">
      <c r="E251" s="277"/>
      <c r="F251" s="277"/>
      <c r="G251" s="277"/>
      <c r="H251" s="277"/>
      <c r="I251" s="277"/>
      <c r="J251" s="277"/>
      <c r="K251" s="277"/>
      <c r="L251" s="277"/>
      <c r="M251" s="277"/>
      <c r="N251" s="277"/>
      <c r="O251" s="277"/>
      <c r="P251" s="277"/>
      <c r="Q251" s="276"/>
      <c r="R251" s="61"/>
    </row>
    <row r="252" spans="5:18" x14ac:dyDescent="0.2">
      <c r="E252" s="277"/>
      <c r="F252" s="277"/>
      <c r="G252" s="277"/>
      <c r="H252" s="277"/>
      <c r="I252" s="277"/>
      <c r="J252" s="277"/>
      <c r="K252" s="277"/>
      <c r="L252" s="277"/>
      <c r="M252" s="277"/>
      <c r="N252" s="277"/>
      <c r="O252" s="277"/>
      <c r="P252" s="277"/>
      <c r="Q252" s="276"/>
      <c r="R252" s="61"/>
    </row>
    <row r="253" spans="5:18" x14ac:dyDescent="0.2">
      <c r="E253" s="277"/>
      <c r="F253" s="277"/>
      <c r="G253" s="277"/>
      <c r="H253" s="277"/>
      <c r="I253" s="277"/>
      <c r="J253" s="277"/>
      <c r="K253" s="277"/>
      <c r="L253" s="277"/>
      <c r="M253" s="277"/>
      <c r="N253" s="277"/>
      <c r="O253" s="277"/>
      <c r="P253" s="277"/>
      <c r="Q253" s="276"/>
      <c r="R253" s="61"/>
    </row>
    <row r="254" spans="5:18" x14ac:dyDescent="0.2">
      <c r="E254" s="277"/>
      <c r="F254" s="277"/>
      <c r="G254" s="277"/>
      <c r="H254" s="277"/>
      <c r="I254" s="277"/>
      <c r="J254" s="277"/>
      <c r="K254" s="277"/>
      <c r="L254" s="277"/>
      <c r="M254" s="277"/>
      <c r="N254" s="277"/>
      <c r="O254" s="277"/>
      <c r="P254" s="277"/>
      <c r="Q254" s="276"/>
      <c r="R254" s="61"/>
    </row>
    <row r="255" spans="5:18" x14ac:dyDescent="0.2">
      <c r="E255" s="277"/>
      <c r="F255" s="277"/>
      <c r="G255" s="277"/>
      <c r="H255" s="277"/>
      <c r="I255" s="277"/>
      <c r="J255" s="277"/>
      <c r="K255" s="277"/>
      <c r="L255" s="277"/>
      <c r="M255" s="277"/>
      <c r="N255" s="277"/>
      <c r="O255" s="277"/>
      <c r="P255" s="277"/>
      <c r="Q255" s="276"/>
      <c r="R255" s="61"/>
    </row>
    <row r="256" spans="5:18" x14ac:dyDescent="0.2">
      <c r="E256" s="277"/>
      <c r="F256" s="277"/>
      <c r="G256" s="277"/>
      <c r="H256" s="277"/>
      <c r="I256" s="277"/>
      <c r="J256" s="277"/>
      <c r="K256" s="277"/>
      <c r="L256" s="277"/>
      <c r="M256" s="277"/>
      <c r="N256" s="277"/>
      <c r="O256" s="277"/>
      <c r="P256" s="277"/>
      <c r="Q256" s="276"/>
      <c r="R256" s="61"/>
    </row>
    <row r="257" spans="5:18" x14ac:dyDescent="0.2">
      <c r="E257" s="277"/>
      <c r="F257" s="277"/>
      <c r="G257" s="277"/>
      <c r="H257" s="277"/>
      <c r="I257" s="277"/>
      <c r="J257" s="277"/>
      <c r="K257" s="277"/>
      <c r="L257" s="277"/>
      <c r="M257" s="277"/>
      <c r="N257" s="277"/>
      <c r="O257" s="277"/>
      <c r="P257" s="277"/>
      <c r="Q257" s="276"/>
      <c r="R257" s="61"/>
    </row>
    <row r="258" spans="5:18" x14ac:dyDescent="0.2">
      <c r="E258" s="277"/>
      <c r="F258" s="277"/>
      <c r="G258" s="277"/>
      <c r="H258" s="277"/>
      <c r="I258" s="277"/>
      <c r="J258" s="277"/>
      <c r="K258" s="277"/>
      <c r="L258" s="277"/>
      <c r="M258" s="277"/>
      <c r="N258" s="277"/>
      <c r="O258" s="277"/>
      <c r="P258" s="277"/>
      <c r="Q258" s="276"/>
      <c r="R258" s="61"/>
    </row>
    <row r="259" spans="5:18" x14ac:dyDescent="0.2">
      <c r="E259" s="277"/>
      <c r="F259" s="277"/>
      <c r="G259" s="277"/>
      <c r="H259" s="277"/>
      <c r="I259" s="277"/>
      <c r="J259" s="277"/>
      <c r="K259" s="277"/>
      <c r="L259" s="277"/>
      <c r="M259" s="277"/>
      <c r="N259" s="277"/>
      <c r="O259" s="277"/>
      <c r="P259" s="277"/>
      <c r="Q259" s="276"/>
      <c r="R259" s="61"/>
    </row>
    <row r="260" spans="5:18" x14ac:dyDescent="0.2">
      <c r="E260" s="277"/>
      <c r="F260" s="277"/>
      <c r="G260" s="277"/>
      <c r="H260" s="277"/>
      <c r="I260" s="277"/>
      <c r="J260" s="277"/>
      <c r="K260" s="277"/>
      <c r="L260" s="277"/>
      <c r="M260" s="277"/>
      <c r="N260" s="277"/>
      <c r="O260" s="277"/>
      <c r="P260" s="277"/>
      <c r="Q260" s="276"/>
      <c r="R260" s="61"/>
    </row>
    <row r="261" spans="5:18" x14ac:dyDescent="0.2">
      <c r="E261" s="277"/>
      <c r="F261" s="277"/>
      <c r="G261" s="277"/>
      <c r="H261" s="277"/>
      <c r="I261" s="277"/>
      <c r="J261" s="277"/>
      <c r="K261" s="277"/>
      <c r="L261" s="277"/>
      <c r="M261" s="277"/>
      <c r="N261" s="277"/>
      <c r="O261" s="277"/>
      <c r="P261" s="277"/>
      <c r="Q261" s="276"/>
      <c r="R261" s="61"/>
    </row>
    <row r="262" spans="5:18" x14ac:dyDescent="0.2">
      <c r="E262" s="277"/>
      <c r="F262" s="277"/>
      <c r="G262" s="277"/>
      <c r="H262" s="277"/>
      <c r="I262" s="277"/>
      <c r="J262" s="277"/>
      <c r="K262" s="277"/>
      <c r="L262" s="277"/>
      <c r="M262" s="277"/>
      <c r="N262" s="277"/>
      <c r="O262" s="277"/>
      <c r="P262" s="277"/>
      <c r="Q262" s="276"/>
      <c r="R262" s="61"/>
    </row>
    <row r="263" spans="5:18" x14ac:dyDescent="0.2">
      <c r="E263" s="277"/>
      <c r="F263" s="277"/>
      <c r="G263" s="277"/>
      <c r="H263" s="277"/>
      <c r="I263" s="277"/>
      <c r="J263" s="277"/>
      <c r="K263" s="277"/>
      <c r="L263" s="277"/>
      <c r="M263" s="277"/>
      <c r="N263" s="277"/>
      <c r="O263" s="277"/>
      <c r="P263" s="277"/>
      <c r="Q263" s="276"/>
      <c r="R263" s="61"/>
    </row>
    <row r="264" spans="5:18" x14ac:dyDescent="0.2">
      <c r="E264" s="277"/>
      <c r="F264" s="277"/>
      <c r="G264" s="277"/>
      <c r="H264" s="277"/>
      <c r="I264" s="277"/>
      <c r="J264" s="277"/>
      <c r="K264" s="277"/>
      <c r="L264" s="277"/>
      <c r="M264" s="277"/>
      <c r="N264" s="277"/>
      <c r="O264" s="277"/>
      <c r="P264" s="277"/>
      <c r="Q264" s="276"/>
      <c r="R264" s="61"/>
    </row>
    <row r="265" spans="5:18" x14ac:dyDescent="0.2">
      <c r="E265" s="277"/>
      <c r="F265" s="277"/>
      <c r="G265" s="277"/>
      <c r="H265" s="277"/>
      <c r="I265" s="277"/>
      <c r="J265" s="277"/>
      <c r="K265" s="277"/>
      <c r="L265" s="277"/>
      <c r="M265" s="277"/>
      <c r="N265" s="277"/>
      <c r="O265" s="277"/>
      <c r="P265" s="277"/>
      <c r="Q265" s="276"/>
      <c r="R265" s="61"/>
    </row>
    <row r="266" spans="5:18" x14ac:dyDescent="0.2">
      <c r="E266" s="277"/>
      <c r="F266" s="277"/>
      <c r="G266" s="277"/>
      <c r="H266" s="277"/>
      <c r="I266" s="277"/>
      <c r="J266" s="277"/>
      <c r="K266" s="277"/>
      <c r="L266" s="277"/>
      <c r="M266" s="277"/>
      <c r="N266" s="277"/>
      <c r="O266" s="277"/>
      <c r="P266" s="277"/>
      <c r="Q266" s="276"/>
      <c r="R266" s="61"/>
    </row>
    <row r="267" spans="5:18" x14ac:dyDescent="0.2">
      <c r="E267" s="277"/>
      <c r="F267" s="277"/>
      <c r="G267" s="277"/>
      <c r="H267" s="277"/>
      <c r="I267" s="277"/>
      <c r="J267" s="277"/>
      <c r="K267" s="277"/>
      <c r="L267" s="277"/>
      <c r="M267" s="277"/>
      <c r="N267" s="277"/>
      <c r="O267" s="277"/>
      <c r="P267" s="277"/>
      <c r="Q267" s="276"/>
      <c r="R267" s="61"/>
    </row>
    <row r="268" spans="5:18" x14ac:dyDescent="0.2">
      <c r="E268" s="277"/>
      <c r="F268" s="277"/>
      <c r="G268" s="277"/>
      <c r="H268" s="277"/>
      <c r="I268" s="277"/>
      <c r="J268" s="277"/>
      <c r="K268" s="277"/>
      <c r="L268" s="277"/>
      <c r="M268" s="277"/>
      <c r="N268" s="277"/>
      <c r="O268" s="277"/>
      <c r="P268" s="277"/>
      <c r="Q268" s="276"/>
      <c r="R268" s="61"/>
    </row>
    <row r="269" spans="5:18" x14ac:dyDescent="0.2">
      <c r="E269" s="277"/>
      <c r="F269" s="277"/>
      <c r="G269" s="277"/>
      <c r="H269" s="277"/>
      <c r="I269" s="277"/>
      <c r="J269" s="277"/>
      <c r="K269" s="277"/>
      <c r="L269" s="277"/>
      <c r="M269" s="277"/>
      <c r="N269" s="277"/>
      <c r="O269" s="277"/>
      <c r="P269" s="277"/>
      <c r="Q269" s="276"/>
      <c r="R269" s="61"/>
    </row>
    <row r="270" spans="5:18" x14ac:dyDescent="0.2">
      <c r="E270" s="277"/>
      <c r="F270" s="277"/>
      <c r="G270" s="277"/>
      <c r="H270" s="277"/>
      <c r="I270" s="277"/>
      <c r="J270" s="277"/>
      <c r="K270" s="277"/>
      <c r="L270" s="277"/>
      <c r="M270" s="277"/>
      <c r="N270" s="277"/>
      <c r="O270" s="277"/>
      <c r="P270" s="277"/>
      <c r="Q270" s="276"/>
      <c r="R270" s="61"/>
    </row>
    <row r="271" spans="5:18" x14ac:dyDescent="0.2">
      <c r="E271" s="277"/>
      <c r="F271" s="277"/>
      <c r="G271" s="277"/>
      <c r="H271" s="277"/>
      <c r="I271" s="277"/>
      <c r="J271" s="277"/>
      <c r="K271" s="277"/>
      <c r="L271" s="277"/>
      <c r="M271" s="277"/>
      <c r="N271" s="277"/>
      <c r="O271" s="277"/>
      <c r="P271" s="277"/>
      <c r="Q271" s="276"/>
      <c r="R271" s="61"/>
    </row>
    <row r="272" spans="5:18" x14ac:dyDescent="0.2">
      <c r="E272" s="277"/>
      <c r="F272" s="277"/>
      <c r="G272" s="277"/>
      <c r="H272" s="277"/>
      <c r="I272" s="277"/>
      <c r="J272" s="277"/>
      <c r="K272" s="277"/>
      <c r="L272" s="277"/>
      <c r="M272" s="277"/>
      <c r="N272" s="277"/>
      <c r="O272" s="277"/>
      <c r="P272" s="277"/>
      <c r="Q272" s="276"/>
      <c r="R272" s="61"/>
    </row>
    <row r="273" spans="5:18" x14ac:dyDescent="0.2">
      <c r="E273" s="277"/>
      <c r="F273" s="277"/>
      <c r="G273" s="277"/>
      <c r="H273" s="277"/>
      <c r="I273" s="277"/>
      <c r="J273" s="277"/>
      <c r="K273" s="277"/>
      <c r="L273" s="277"/>
      <c r="M273" s="277"/>
      <c r="N273" s="277"/>
      <c r="O273" s="277"/>
      <c r="P273" s="277"/>
      <c r="Q273" s="276"/>
      <c r="R273" s="61"/>
    </row>
    <row r="274" spans="5:18" x14ac:dyDescent="0.2">
      <c r="E274" s="277"/>
      <c r="F274" s="277"/>
      <c r="G274" s="277"/>
      <c r="H274" s="277"/>
      <c r="I274" s="277"/>
      <c r="J274" s="277"/>
      <c r="K274" s="277"/>
      <c r="L274" s="277"/>
      <c r="M274" s="277"/>
      <c r="N274" s="277"/>
      <c r="O274" s="277"/>
      <c r="P274" s="277"/>
      <c r="Q274" s="276"/>
      <c r="R274" s="61"/>
    </row>
    <row r="275" spans="5:18" x14ac:dyDescent="0.2">
      <c r="E275" s="277"/>
      <c r="F275" s="277"/>
      <c r="G275" s="277"/>
      <c r="H275" s="277"/>
      <c r="I275" s="277"/>
      <c r="J275" s="277"/>
      <c r="K275" s="277"/>
      <c r="L275" s="277"/>
      <c r="M275" s="277"/>
      <c r="N275" s="277"/>
      <c r="O275" s="277"/>
      <c r="P275" s="277"/>
      <c r="Q275" s="276"/>
      <c r="R275" s="61"/>
    </row>
    <row r="276" spans="5:18" x14ac:dyDescent="0.2">
      <c r="E276" s="277"/>
      <c r="F276" s="277"/>
      <c r="G276" s="277"/>
      <c r="H276" s="277"/>
      <c r="I276" s="277"/>
      <c r="J276" s="277"/>
      <c r="K276" s="277"/>
      <c r="L276" s="277"/>
      <c r="M276" s="277"/>
      <c r="N276" s="277"/>
      <c r="O276" s="277"/>
      <c r="P276" s="277"/>
      <c r="Q276" s="276"/>
      <c r="R276" s="61"/>
    </row>
    <row r="277" spans="5:18" x14ac:dyDescent="0.2">
      <c r="E277" s="277"/>
      <c r="F277" s="277"/>
      <c r="G277" s="277"/>
      <c r="H277" s="277"/>
      <c r="I277" s="277"/>
      <c r="J277" s="277"/>
      <c r="K277" s="277"/>
      <c r="L277" s="277"/>
      <c r="M277" s="277"/>
      <c r="N277" s="277"/>
      <c r="O277" s="277"/>
      <c r="P277" s="277"/>
      <c r="Q277" s="276"/>
      <c r="R277" s="61"/>
    </row>
    <row r="278" spans="5:18" x14ac:dyDescent="0.2">
      <c r="E278" s="277"/>
      <c r="F278" s="277"/>
      <c r="G278" s="277"/>
      <c r="H278" s="277"/>
      <c r="I278" s="277"/>
      <c r="J278" s="277"/>
      <c r="K278" s="277"/>
      <c r="L278" s="277"/>
      <c r="M278" s="277"/>
      <c r="N278" s="277"/>
      <c r="O278" s="277"/>
      <c r="P278" s="277"/>
      <c r="Q278" s="276"/>
      <c r="R278" s="61"/>
    </row>
    <row r="279" spans="5:18" x14ac:dyDescent="0.2">
      <c r="E279" s="277"/>
      <c r="F279" s="277"/>
      <c r="G279" s="277"/>
      <c r="H279" s="277"/>
      <c r="I279" s="277"/>
      <c r="J279" s="277"/>
      <c r="K279" s="277"/>
      <c r="L279" s="277"/>
      <c r="M279" s="277"/>
      <c r="N279" s="277"/>
      <c r="O279" s="277"/>
      <c r="P279" s="277"/>
      <c r="Q279" s="276"/>
      <c r="R279" s="61"/>
    </row>
    <row r="280" spans="5:18" x14ac:dyDescent="0.2">
      <c r="E280" s="277"/>
      <c r="F280" s="277"/>
      <c r="G280" s="277"/>
      <c r="H280" s="277"/>
      <c r="I280" s="277"/>
      <c r="J280" s="277"/>
      <c r="K280" s="277"/>
      <c r="L280" s="277"/>
      <c r="M280" s="277"/>
      <c r="N280" s="277"/>
      <c r="O280" s="277"/>
      <c r="P280" s="277"/>
      <c r="Q280" s="276"/>
      <c r="R280" s="61"/>
    </row>
    <row r="281" spans="5:18" x14ac:dyDescent="0.2">
      <c r="E281" s="277"/>
      <c r="F281" s="277"/>
      <c r="G281" s="277"/>
      <c r="H281" s="277"/>
      <c r="I281" s="277"/>
      <c r="J281" s="277"/>
      <c r="K281" s="277"/>
      <c r="L281" s="277"/>
      <c r="M281" s="277"/>
      <c r="N281" s="277"/>
      <c r="O281" s="277"/>
      <c r="P281" s="277"/>
      <c r="Q281" s="276"/>
      <c r="R281" s="61"/>
    </row>
    <row r="282" spans="5:18" x14ac:dyDescent="0.2">
      <c r="E282" s="277"/>
      <c r="F282" s="277"/>
      <c r="G282" s="277"/>
      <c r="H282" s="277"/>
      <c r="I282" s="277"/>
      <c r="J282" s="277"/>
      <c r="K282" s="277"/>
      <c r="L282" s="277"/>
      <c r="M282" s="277"/>
      <c r="N282" s="277"/>
      <c r="O282" s="277"/>
      <c r="P282" s="277"/>
      <c r="Q282" s="276"/>
      <c r="R282" s="61"/>
    </row>
    <row r="283" spans="5:18" x14ac:dyDescent="0.2">
      <c r="E283" s="277"/>
      <c r="F283" s="277"/>
      <c r="G283" s="277"/>
      <c r="H283" s="277"/>
      <c r="I283" s="277"/>
      <c r="J283" s="277"/>
      <c r="K283" s="277"/>
      <c r="L283" s="277"/>
      <c r="M283" s="277"/>
      <c r="N283" s="277"/>
      <c r="O283" s="277"/>
      <c r="P283" s="277"/>
      <c r="Q283" s="276"/>
      <c r="R283" s="61"/>
    </row>
    <row r="284" spans="5:18" x14ac:dyDescent="0.2">
      <c r="E284" s="277"/>
      <c r="F284" s="277"/>
      <c r="G284" s="277"/>
      <c r="H284" s="277"/>
      <c r="I284" s="277"/>
      <c r="J284" s="277"/>
      <c r="K284" s="277"/>
      <c r="L284" s="277"/>
      <c r="M284" s="277"/>
      <c r="N284" s="277"/>
      <c r="O284" s="277"/>
      <c r="P284" s="277"/>
      <c r="Q284" s="276"/>
      <c r="R284" s="61"/>
    </row>
    <row r="285" spans="5:18" x14ac:dyDescent="0.2">
      <c r="E285" s="277"/>
      <c r="F285" s="277"/>
      <c r="G285" s="277"/>
      <c r="H285" s="277"/>
      <c r="I285" s="277"/>
      <c r="J285" s="277"/>
      <c r="K285" s="277"/>
      <c r="L285" s="277"/>
      <c r="M285" s="277"/>
      <c r="N285" s="277"/>
      <c r="O285" s="277"/>
      <c r="P285" s="277"/>
      <c r="Q285" s="276"/>
      <c r="R285" s="61"/>
    </row>
    <row r="286" spans="5:18" x14ac:dyDescent="0.2">
      <c r="E286" s="277"/>
      <c r="F286" s="277"/>
      <c r="G286" s="277"/>
      <c r="H286" s="277"/>
      <c r="I286" s="277"/>
      <c r="J286" s="277"/>
      <c r="K286" s="277"/>
      <c r="L286" s="277"/>
      <c r="M286" s="277"/>
      <c r="N286" s="277"/>
      <c r="O286" s="277"/>
      <c r="P286" s="277"/>
      <c r="Q286" s="276"/>
      <c r="R286" s="61"/>
    </row>
    <row r="287" spans="5:18" x14ac:dyDescent="0.2">
      <c r="E287" s="277"/>
      <c r="F287" s="277"/>
      <c r="G287" s="277"/>
      <c r="H287" s="277"/>
      <c r="I287" s="277"/>
      <c r="J287" s="277"/>
      <c r="K287" s="277"/>
      <c r="L287" s="277"/>
      <c r="M287" s="277"/>
      <c r="N287" s="277"/>
      <c r="O287" s="277"/>
      <c r="P287" s="277"/>
      <c r="Q287" s="276"/>
      <c r="R287" s="61"/>
    </row>
    <row r="288" spans="5:18" x14ac:dyDescent="0.2">
      <c r="E288" s="277"/>
      <c r="F288" s="277"/>
      <c r="G288" s="277"/>
      <c r="H288" s="277"/>
      <c r="I288" s="277"/>
      <c r="J288" s="277"/>
      <c r="K288" s="277"/>
      <c r="L288" s="277"/>
      <c r="M288" s="277"/>
      <c r="N288" s="277"/>
      <c r="O288" s="277"/>
      <c r="P288" s="277"/>
      <c r="Q288" s="276"/>
      <c r="R288" s="61"/>
    </row>
    <row r="289" spans="5:18" x14ac:dyDescent="0.2">
      <c r="E289" s="277"/>
      <c r="F289" s="277"/>
      <c r="G289" s="277"/>
      <c r="H289" s="277"/>
      <c r="I289" s="277"/>
      <c r="J289" s="277"/>
      <c r="K289" s="277"/>
      <c r="L289" s="277"/>
      <c r="M289" s="277"/>
      <c r="N289" s="277"/>
      <c r="O289" s="277"/>
      <c r="P289" s="277"/>
      <c r="Q289" s="276"/>
      <c r="R289" s="61"/>
    </row>
    <row r="290" spans="5:18" x14ac:dyDescent="0.2">
      <c r="E290" s="277"/>
      <c r="F290" s="277"/>
      <c r="G290" s="277"/>
      <c r="H290" s="277"/>
      <c r="I290" s="277"/>
      <c r="J290" s="277"/>
      <c r="K290" s="277"/>
      <c r="L290" s="277"/>
      <c r="M290" s="277"/>
      <c r="N290" s="277"/>
      <c r="O290" s="277"/>
      <c r="P290" s="277"/>
      <c r="Q290" s="276"/>
      <c r="R290" s="61"/>
    </row>
    <row r="291" spans="5:18" x14ac:dyDescent="0.2">
      <c r="E291" s="277"/>
      <c r="F291" s="277"/>
      <c r="G291" s="277"/>
      <c r="H291" s="277"/>
      <c r="I291" s="277"/>
      <c r="J291" s="277"/>
      <c r="K291" s="277"/>
      <c r="L291" s="277"/>
      <c r="M291" s="277"/>
      <c r="N291" s="277"/>
      <c r="O291" s="277"/>
      <c r="P291" s="277"/>
      <c r="Q291" s="276"/>
      <c r="R291" s="61"/>
    </row>
    <row r="292" spans="5:18" x14ac:dyDescent="0.2">
      <c r="E292" s="277"/>
      <c r="F292" s="277"/>
      <c r="G292" s="277"/>
      <c r="H292" s="277"/>
      <c r="I292" s="277"/>
      <c r="J292" s="277"/>
      <c r="K292" s="277"/>
      <c r="L292" s="277"/>
      <c r="M292" s="277"/>
      <c r="N292" s="277"/>
      <c r="O292" s="277"/>
      <c r="P292" s="277"/>
      <c r="Q292" s="276"/>
      <c r="R292" s="61"/>
    </row>
    <row r="293" spans="5:18" x14ac:dyDescent="0.2">
      <c r="E293" s="277"/>
      <c r="F293" s="277"/>
      <c r="G293" s="277"/>
      <c r="H293" s="277"/>
      <c r="I293" s="277"/>
      <c r="J293" s="277"/>
      <c r="K293" s="277"/>
      <c r="L293" s="277"/>
      <c r="M293" s="277"/>
      <c r="N293" s="277"/>
      <c r="O293" s="277"/>
      <c r="P293" s="277"/>
      <c r="Q293" s="276"/>
      <c r="R293" s="61"/>
    </row>
    <row r="294" spans="5:18" x14ac:dyDescent="0.2">
      <c r="E294" s="277"/>
      <c r="F294" s="277"/>
      <c r="G294" s="277"/>
      <c r="H294" s="277"/>
      <c r="I294" s="277"/>
      <c r="J294" s="277"/>
      <c r="K294" s="277"/>
      <c r="L294" s="277"/>
      <c r="M294" s="277"/>
      <c r="N294" s="277"/>
      <c r="O294" s="277"/>
      <c r="P294" s="277"/>
      <c r="Q294" s="276"/>
      <c r="R294" s="61"/>
    </row>
    <row r="295" spans="5:18" x14ac:dyDescent="0.2">
      <c r="E295" s="277"/>
      <c r="F295" s="277"/>
      <c r="G295" s="277"/>
      <c r="H295" s="277"/>
      <c r="I295" s="277"/>
      <c r="J295" s="277"/>
      <c r="K295" s="277"/>
      <c r="L295" s="277"/>
      <c r="M295" s="277"/>
      <c r="N295" s="277"/>
      <c r="O295" s="277"/>
      <c r="P295" s="277"/>
      <c r="Q295" s="276"/>
      <c r="R295" s="61"/>
    </row>
    <row r="296" spans="5:18" x14ac:dyDescent="0.2">
      <c r="E296" s="277"/>
      <c r="F296" s="277"/>
      <c r="G296" s="277"/>
      <c r="H296" s="277"/>
      <c r="I296" s="277"/>
      <c r="J296" s="277"/>
      <c r="K296" s="277"/>
      <c r="L296" s="277"/>
      <c r="M296" s="277"/>
      <c r="N296" s="277"/>
      <c r="O296" s="277"/>
      <c r="P296" s="277"/>
      <c r="Q296" s="276"/>
      <c r="R296" s="61"/>
    </row>
    <row r="297" spans="5:18" x14ac:dyDescent="0.2">
      <c r="E297" s="277"/>
      <c r="F297" s="277"/>
      <c r="G297" s="277"/>
      <c r="H297" s="277"/>
      <c r="I297" s="277"/>
      <c r="J297" s="277"/>
      <c r="K297" s="277"/>
      <c r="L297" s="277"/>
      <c r="M297" s="277"/>
      <c r="N297" s="277"/>
      <c r="O297" s="277"/>
      <c r="P297" s="277"/>
      <c r="Q297" s="276"/>
      <c r="R297" s="61"/>
    </row>
    <row r="298" spans="5:18" x14ac:dyDescent="0.2">
      <c r="E298" s="277"/>
      <c r="F298" s="277"/>
      <c r="G298" s="277"/>
      <c r="H298" s="277"/>
      <c r="I298" s="277"/>
      <c r="J298" s="277"/>
      <c r="K298" s="277"/>
      <c r="L298" s="277"/>
      <c r="M298" s="277"/>
      <c r="N298" s="277"/>
      <c r="O298" s="277"/>
      <c r="P298" s="277"/>
      <c r="Q298" s="276"/>
      <c r="R298" s="61"/>
    </row>
    <row r="299" spans="5:18" x14ac:dyDescent="0.2">
      <c r="E299" s="277"/>
      <c r="F299" s="277"/>
      <c r="G299" s="277"/>
      <c r="H299" s="277"/>
      <c r="I299" s="277"/>
      <c r="J299" s="277"/>
      <c r="K299" s="277"/>
      <c r="L299" s="277"/>
      <c r="M299" s="277"/>
      <c r="N299" s="277"/>
      <c r="O299" s="277"/>
      <c r="P299" s="277"/>
      <c r="Q299" s="276"/>
      <c r="R299" s="61"/>
    </row>
    <row r="300" spans="5:18" x14ac:dyDescent="0.2">
      <c r="E300" s="277"/>
      <c r="F300" s="277"/>
      <c r="G300" s="277"/>
      <c r="H300" s="277"/>
      <c r="I300" s="277"/>
      <c r="J300" s="277"/>
      <c r="K300" s="277"/>
      <c r="L300" s="277"/>
      <c r="M300" s="277"/>
      <c r="N300" s="277"/>
      <c r="O300" s="277"/>
      <c r="P300" s="277"/>
      <c r="Q300" s="276"/>
      <c r="R300" s="61"/>
    </row>
    <row r="301" spans="5:18" x14ac:dyDescent="0.2">
      <c r="E301" s="277"/>
      <c r="F301" s="277"/>
      <c r="G301" s="277"/>
      <c r="H301" s="277"/>
      <c r="I301" s="277"/>
      <c r="J301" s="277"/>
      <c r="K301" s="277"/>
      <c r="L301" s="277"/>
      <c r="M301" s="277"/>
      <c r="N301" s="277"/>
      <c r="O301" s="277"/>
      <c r="P301" s="277"/>
      <c r="Q301" s="276"/>
      <c r="R301" s="61"/>
    </row>
    <row r="302" spans="5:18" x14ac:dyDescent="0.2">
      <c r="E302" s="277"/>
      <c r="F302" s="277"/>
      <c r="G302" s="277"/>
      <c r="H302" s="277"/>
      <c r="I302" s="277"/>
      <c r="J302" s="277"/>
      <c r="K302" s="277"/>
      <c r="L302" s="277"/>
      <c r="M302" s="277"/>
      <c r="N302" s="277"/>
      <c r="O302" s="277"/>
      <c r="P302" s="277"/>
      <c r="Q302" s="276"/>
      <c r="R302" s="61"/>
    </row>
    <row r="303" spans="5:18" x14ac:dyDescent="0.2">
      <c r="E303" s="277"/>
      <c r="F303" s="277"/>
      <c r="G303" s="277"/>
      <c r="H303" s="277"/>
      <c r="I303" s="277"/>
      <c r="J303" s="277"/>
      <c r="K303" s="277"/>
      <c r="L303" s="277"/>
      <c r="M303" s="277"/>
      <c r="N303" s="277"/>
      <c r="O303" s="277"/>
      <c r="P303" s="277"/>
      <c r="Q303" s="276"/>
      <c r="R303" s="61"/>
    </row>
    <row r="304" spans="5:18" x14ac:dyDescent="0.2">
      <c r="E304" s="277"/>
      <c r="F304" s="277"/>
      <c r="G304" s="277"/>
      <c r="H304" s="277"/>
      <c r="I304" s="277"/>
      <c r="J304" s="277"/>
      <c r="K304" s="277"/>
      <c r="L304" s="277"/>
      <c r="M304" s="277"/>
      <c r="N304" s="277"/>
      <c r="O304" s="277"/>
      <c r="P304" s="277"/>
      <c r="Q304" s="276"/>
      <c r="R304" s="61"/>
    </row>
    <row r="305" spans="5:18" x14ac:dyDescent="0.2">
      <c r="E305" s="277"/>
      <c r="F305" s="277"/>
      <c r="G305" s="277"/>
      <c r="H305" s="277"/>
      <c r="I305" s="277"/>
      <c r="J305" s="277"/>
      <c r="K305" s="277"/>
      <c r="L305" s="277"/>
      <c r="M305" s="277"/>
      <c r="N305" s="277"/>
      <c r="O305" s="277"/>
      <c r="P305" s="277"/>
      <c r="Q305" s="276"/>
      <c r="R305" s="61"/>
    </row>
    <row r="306" spans="5:18" x14ac:dyDescent="0.2">
      <c r="E306" s="277"/>
      <c r="F306" s="277"/>
      <c r="G306" s="277"/>
      <c r="H306" s="277"/>
      <c r="I306" s="277"/>
      <c r="J306" s="277"/>
      <c r="K306" s="277"/>
      <c r="L306" s="277"/>
      <c r="M306" s="277"/>
      <c r="N306" s="277"/>
      <c r="O306" s="277"/>
      <c r="P306" s="277"/>
      <c r="Q306" s="276"/>
      <c r="R306" s="61"/>
    </row>
    <row r="307" spans="5:18" x14ac:dyDescent="0.2">
      <c r="E307" s="277"/>
      <c r="F307" s="277"/>
      <c r="G307" s="277"/>
      <c r="H307" s="277"/>
      <c r="I307" s="277"/>
      <c r="J307" s="277"/>
      <c r="K307" s="277"/>
      <c r="L307" s="277"/>
      <c r="M307" s="277"/>
      <c r="N307" s="277"/>
      <c r="O307" s="277"/>
      <c r="P307" s="277"/>
      <c r="Q307" s="276"/>
      <c r="R307" s="61"/>
    </row>
    <row r="308" spans="5:18" x14ac:dyDescent="0.2">
      <c r="E308" s="277"/>
      <c r="F308" s="277"/>
      <c r="G308" s="277"/>
      <c r="H308" s="277"/>
      <c r="I308" s="277"/>
      <c r="J308" s="277"/>
      <c r="K308" s="277"/>
      <c r="L308" s="277"/>
      <c r="M308" s="277"/>
      <c r="N308" s="277"/>
      <c r="O308" s="277"/>
      <c r="P308" s="277"/>
      <c r="Q308" s="276"/>
      <c r="R308" s="61"/>
    </row>
    <row r="309" spans="5:18" x14ac:dyDescent="0.2">
      <c r="E309" s="277"/>
      <c r="F309" s="277"/>
      <c r="G309" s="277"/>
      <c r="H309" s="277"/>
      <c r="I309" s="277"/>
      <c r="J309" s="277"/>
      <c r="K309" s="277"/>
      <c r="L309" s="277"/>
      <c r="M309" s="277"/>
      <c r="N309" s="277"/>
      <c r="O309" s="277"/>
      <c r="P309" s="277"/>
      <c r="Q309" s="276"/>
      <c r="R309" s="61"/>
    </row>
    <row r="310" spans="5:18" x14ac:dyDescent="0.2">
      <c r="E310" s="277"/>
      <c r="F310" s="277"/>
      <c r="G310" s="277"/>
      <c r="H310" s="277"/>
      <c r="I310" s="277"/>
      <c r="J310" s="277"/>
      <c r="K310" s="277"/>
      <c r="L310" s="277"/>
      <c r="M310" s="277"/>
      <c r="N310" s="277"/>
      <c r="O310" s="277"/>
      <c r="P310" s="277"/>
      <c r="Q310" s="276"/>
      <c r="R310" s="61"/>
    </row>
    <row r="311" spans="5:18" x14ac:dyDescent="0.2">
      <c r="E311" s="277"/>
      <c r="F311" s="277"/>
      <c r="G311" s="277"/>
      <c r="H311" s="277"/>
      <c r="I311" s="277"/>
      <c r="J311" s="277"/>
      <c r="K311" s="277"/>
      <c r="L311" s="277"/>
      <c r="M311" s="277"/>
      <c r="N311" s="277"/>
      <c r="O311" s="277"/>
      <c r="P311" s="277"/>
      <c r="Q311" s="276"/>
      <c r="R311" s="61"/>
    </row>
    <row r="312" spans="5:18" x14ac:dyDescent="0.2">
      <c r="E312" s="277"/>
      <c r="F312" s="277"/>
      <c r="G312" s="277"/>
      <c r="H312" s="277"/>
      <c r="I312" s="277"/>
      <c r="J312" s="277"/>
      <c r="K312" s="277"/>
      <c r="L312" s="277"/>
      <c r="M312" s="277"/>
      <c r="N312" s="277"/>
      <c r="O312" s="277"/>
      <c r="P312" s="277"/>
      <c r="Q312" s="276"/>
      <c r="R312" s="61"/>
    </row>
    <row r="313" spans="5:18" x14ac:dyDescent="0.2">
      <c r="E313" s="277"/>
      <c r="F313" s="277"/>
      <c r="G313" s="277"/>
      <c r="H313" s="277"/>
      <c r="I313" s="277"/>
      <c r="J313" s="277"/>
      <c r="K313" s="277"/>
      <c r="L313" s="277"/>
      <c r="M313" s="277"/>
      <c r="N313" s="277"/>
      <c r="O313" s="277"/>
      <c r="P313" s="277"/>
      <c r="Q313" s="276"/>
      <c r="R313" s="61"/>
    </row>
    <row r="314" spans="5:18" x14ac:dyDescent="0.2">
      <c r="E314" s="277"/>
      <c r="F314" s="277"/>
      <c r="G314" s="277"/>
      <c r="H314" s="277"/>
      <c r="I314" s="277"/>
      <c r="J314" s="277"/>
      <c r="K314" s="277"/>
      <c r="L314" s="277"/>
      <c r="M314" s="277"/>
      <c r="N314" s="277"/>
      <c r="O314" s="277"/>
      <c r="P314" s="277"/>
      <c r="Q314" s="276"/>
      <c r="R314" s="61"/>
    </row>
    <row r="315" spans="5:18" x14ac:dyDescent="0.2">
      <c r="E315" s="277"/>
      <c r="F315" s="277"/>
      <c r="G315" s="277"/>
      <c r="H315" s="277"/>
      <c r="I315" s="277"/>
      <c r="J315" s="277"/>
      <c r="K315" s="277"/>
      <c r="L315" s="277"/>
      <c r="M315" s="277"/>
      <c r="N315" s="277"/>
      <c r="O315" s="277"/>
      <c r="P315" s="277"/>
      <c r="Q315" s="276"/>
      <c r="R315" s="61"/>
    </row>
    <row r="316" spans="5:18" x14ac:dyDescent="0.2">
      <c r="E316" s="277"/>
      <c r="F316" s="277"/>
      <c r="G316" s="277"/>
      <c r="H316" s="277"/>
      <c r="I316" s="277"/>
      <c r="J316" s="277"/>
      <c r="K316" s="277"/>
      <c r="L316" s="277"/>
      <c r="M316" s="277"/>
      <c r="N316" s="277"/>
      <c r="O316" s="277"/>
      <c r="P316" s="277"/>
      <c r="Q316" s="276"/>
      <c r="R316" s="61"/>
    </row>
    <row r="317" spans="5:18" x14ac:dyDescent="0.2">
      <c r="E317" s="277"/>
      <c r="F317" s="277"/>
      <c r="G317" s="277"/>
      <c r="H317" s="277"/>
      <c r="I317" s="277"/>
      <c r="J317" s="277"/>
      <c r="K317" s="277"/>
      <c r="L317" s="277"/>
      <c r="M317" s="277"/>
      <c r="N317" s="277"/>
      <c r="O317" s="277"/>
      <c r="P317" s="277"/>
      <c r="Q317" s="276"/>
      <c r="R317" s="61"/>
    </row>
    <row r="318" spans="5:18" x14ac:dyDescent="0.2">
      <c r="E318" s="277"/>
      <c r="F318" s="277"/>
      <c r="G318" s="277"/>
      <c r="H318" s="277"/>
      <c r="I318" s="277"/>
      <c r="J318" s="277"/>
      <c r="K318" s="277"/>
      <c r="L318" s="277"/>
      <c r="M318" s="277"/>
      <c r="N318" s="277"/>
      <c r="O318" s="277"/>
      <c r="P318" s="277"/>
      <c r="Q318" s="276"/>
      <c r="R318" s="61"/>
    </row>
    <row r="319" spans="5:18" x14ac:dyDescent="0.2">
      <c r="E319" s="277"/>
      <c r="F319" s="277"/>
      <c r="G319" s="277"/>
      <c r="H319" s="277"/>
      <c r="I319" s="277"/>
      <c r="J319" s="277"/>
      <c r="K319" s="277"/>
      <c r="L319" s="277"/>
      <c r="M319" s="277"/>
      <c r="N319" s="277"/>
      <c r="O319" s="277"/>
      <c r="P319" s="277"/>
      <c r="Q319" s="276"/>
      <c r="R319" s="61"/>
    </row>
    <row r="320" spans="5:18" x14ac:dyDescent="0.2">
      <c r="E320" s="277"/>
      <c r="F320" s="277"/>
      <c r="G320" s="277"/>
      <c r="H320" s="277"/>
      <c r="I320" s="277"/>
      <c r="J320" s="277"/>
      <c r="K320" s="277"/>
      <c r="L320" s="277"/>
      <c r="M320" s="277"/>
      <c r="N320" s="277"/>
      <c r="O320" s="277"/>
      <c r="P320" s="277"/>
      <c r="Q320" s="276"/>
      <c r="R320" s="61"/>
    </row>
    <row r="321" spans="5:18" x14ac:dyDescent="0.2">
      <c r="E321" s="277"/>
      <c r="F321" s="277"/>
      <c r="G321" s="277"/>
      <c r="H321" s="277"/>
      <c r="I321" s="277"/>
      <c r="J321" s="277"/>
      <c r="K321" s="277"/>
      <c r="L321" s="277"/>
      <c r="M321" s="277"/>
      <c r="N321" s="277"/>
      <c r="O321" s="277"/>
      <c r="P321" s="277"/>
      <c r="Q321" s="276"/>
      <c r="R321" s="61"/>
    </row>
    <row r="322" spans="5:18" x14ac:dyDescent="0.2">
      <c r="E322" s="277"/>
      <c r="F322" s="277"/>
      <c r="G322" s="277"/>
      <c r="H322" s="277"/>
      <c r="I322" s="277"/>
      <c r="J322" s="277"/>
      <c r="K322" s="277"/>
      <c r="L322" s="277"/>
      <c r="M322" s="277"/>
      <c r="N322" s="277"/>
      <c r="O322" s="277"/>
      <c r="P322" s="277"/>
      <c r="Q322" s="276"/>
      <c r="R322" s="61"/>
    </row>
    <row r="323" spans="5:18" x14ac:dyDescent="0.2">
      <c r="E323" s="277"/>
      <c r="F323" s="277"/>
      <c r="G323" s="277"/>
      <c r="H323" s="277"/>
      <c r="I323" s="277"/>
      <c r="J323" s="277"/>
      <c r="K323" s="277"/>
      <c r="L323" s="277"/>
      <c r="M323" s="277"/>
      <c r="N323" s="277"/>
      <c r="O323" s="277"/>
      <c r="P323" s="277"/>
      <c r="Q323" s="276"/>
      <c r="R323" s="61"/>
    </row>
    <row r="324" spans="5:18" x14ac:dyDescent="0.2">
      <c r="E324" s="277"/>
      <c r="F324" s="277"/>
      <c r="G324" s="277"/>
      <c r="H324" s="277"/>
      <c r="I324" s="277"/>
      <c r="J324" s="277"/>
      <c r="K324" s="277"/>
      <c r="L324" s="277"/>
      <c r="M324" s="277"/>
      <c r="N324" s="277"/>
      <c r="O324" s="277"/>
      <c r="P324" s="277"/>
      <c r="Q324" s="276"/>
      <c r="R324" s="61"/>
    </row>
    <row r="325" spans="5:18" x14ac:dyDescent="0.2">
      <c r="E325" s="277"/>
      <c r="F325" s="277"/>
      <c r="G325" s="277"/>
      <c r="H325" s="277"/>
      <c r="I325" s="277"/>
      <c r="J325" s="277"/>
      <c r="K325" s="277"/>
      <c r="L325" s="277"/>
      <c r="M325" s="277"/>
      <c r="N325" s="277"/>
      <c r="O325" s="277"/>
      <c r="P325" s="277"/>
      <c r="Q325" s="276"/>
      <c r="R325" s="61"/>
    </row>
    <row r="326" spans="5:18" x14ac:dyDescent="0.2">
      <c r="E326" s="277"/>
      <c r="F326" s="277"/>
      <c r="G326" s="277"/>
      <c r="H326" s="277"/>
      <c r="I326" s="277"/>
      <c r="J326" s="277"/>
      <c r="K326" s="277"/>
      <c r="L326" s="277"/>
      <c r="M326" s="277"/>
      <c r="N326" s="277"/>
      <c r="O326" s="277"/>
      <c r="P326" s="277"/>
      <c r="Q326" s="276"/>
      <c r="R326" s="61"/>
    </row>
    <row r="327" spans="5:18" x14ac:dyDescent="0.2">
      <c r="E327" s="277"/>
      <c r="F327" s="277"/>
      <c r="G327" s="277"/>
      <c r="H327" s="277"/>
      <c r="I327" s="277"/>
      <c r="J327" s="277"/>
      <c r="K327" s="277"/>
      <c r="L327" s="277"/>
      <c r="M327" s="277"/>
      <c r="N327" s="277"/>
      <c r="O327" s="277"/>
      <c r="P327" s="277"/>
      <c r="Q327" s="276"/>
      <c r="R327" s="61"/>
    </row>
    <row r="328" spans="5:18" x14ac:dyDescent="0.2">
      <c r="E328" s="277"/>
      <c r="F328" s="277"/>
      <c r="G328" s="277"/>
      <c r="H328" s="277"/>
      <c r="I328" s="277"/>
      <c r="J328" s="277"/>
      <c r="K328" s="277"/>
      <c r="L328" s="277"/>
      <c r="M328" s="277"/>
      <c r="N328" s="277"/>
      <c r="O328" s="277"/>
      <c r="P328" s="277"/>
      <c r="Q328" s="276"/>
      <c r="R328" s="61"/>
    </row>
    <row r="329" spans="5:18" x14ac:dyDescent="0.2">
      <c r="E329" s="277"/>
      <c r="F329" s="277"/>
      <c r="G329" s="277"/>
      <c r="H329" s="277"/>
      <c r="I329" s="277"/>
      <c r="J329" s="277"/>
      <c r="K329" s="277"/>
      <c r="L329" s="277"/>
      <c r="M329" s="277"/>
      <c r="N329" s="277"/>
      <c r="O329" s="277"/>
      <c r="P329" s="277"/>
      <c r="Q329" s="276"/>
      <c r="R329" s="61"/>
    </row>
    <row r="330" spans="5:18" x14ac:dyDescent="0.2">
      <c r="E330" s="277"/>
      <c r="F330" s="277"/>
      <c r="G330" s="277"/>
      <c r="H330" s="277"/>
      <c r="I330" s="277"/>
      <c r="J330" s="277"/>
      <c r="K330" s="277"/>
      <c r="L330" s="277"/>
      <c r="M330" s="277"/>
      <c r="N330" s="277"/>
      <c r="O330" s="277"/>
      <c r="P330" s="277"/>
      <c r="Q330" s="276"/>
      <c r="R330" s="61"/>
    </row>
    <row r="331" spans="5:18" x14ac:dyDescent="0.2">
      <c r="E331" s="277"/>
      <c r="F331" s="277"/>
      <c r="G331" s="277"/>
      <c r="H331" s="277"/>
      <c r="I331" s="277"/>
      <c r="J331" s="277"/>
      <c r="K331" s="277"/>
      <c r="L331" s="277"/>
      <c r="M331" s="277"/>
      <c r="N331" s="277"/>
      <c r="O331" s="277"/>
      <c r="P331" s="277"/>
      <c r="Q331" s="276"/>
      <c r="R331" s="61"/>
    </row>
    <row r="332" spans="5:18" x14ac:dyDescent="0.2">
      <c r="E332" s="277"/>
      <c r="F332" s="277"/>
      <c r="G332" s="277"/>
      <c r="H332" s="277"/>
      <c r="I332" s="277"/>
      <c r="J332" s="277"/>
      <c r="K332" s="277"/>
      <c r="L332" s="277"/>
      <c r="M332" s="277"/>
      <c r="N332" s="277"/>
      <c r="O332" s="277"/>
      <c r="P332" s="277"/>
      <c r="Q332" s="276"/>
      <c r="R332" s="61"/>
    </row>
    <row r="333" spans="5:18" x14ac:dyDescent="0.2">
      <c r="E333" s="277"/>
      <c r="F333" s="277"/>
      <c r="G333" s="277"/>
      <c r="H333" s="277"/>
      <c r="I333" s="277"/>
      <c r="J333" s="277"/>
      <c r="K333" s="277"/>
      <c r="L333" s="277"/>
      <c r="M333" s="277"/>
      <c r="N333" s="277"/>
      <c r="O333" s="277"/>
      <c r="P333" s="277"/>
      <c r="Q333" s="276"/>
      <c r="R333" s="61"/>
    </row>
    <row r="334" spans="5:18" x14ac:dyDescent="0.2">
      <c r="E334" s="277"/>
      <c r="F334" s="277"/>
      <c r="G334" s="277"/>
      <c r="H334" s="277"/>
      <c r="I334" s="277"/>
      <c r="J334" s="277"/>
      <c r="K334" s="277"/>
      <c r="L334" s="277"/>
      <c r="M334" s="277"/>
      <c r="N334" s="277"/>
      <c r="O334" s="277"/>
      <c r="P334" s="277"/>
      <c r="Q334" s="276"/>
      <c r="R334" s="61"/>
    </row>
    <row r="335" spans="5:18" x14ac:dyDescent="0.2">
      <c r="E335" s="277"/>
      <c r="F335" s="277"/>
      <c r="G335" s="277"/>
      <c r="H335" s="277"/>
      <c r="I335" s="277"/>
      <c r="J335" s="277"/>
      <c r="K335" s="277"/>
      <c r="L335" s="277"/>
      <c r="M335" s="277"/>
      <c r="N335" s="277"/>
      <c r="O335" s="277"/>
      <c r="P335" s="277"/>
      <c r="Q335" s="276"/>
      <c r="R335" s="61"/>
    </row>
    <row r="336" spans="5:18" x14ac:dyDescent="0.2">
      <c r="E336" s="277"/>
      <c r="F336" s="277"/>
      <c r="G336" s="277"/>
      <c r="H336" s="277"/>
      <c r="I336" s="277"/>
      <c r="J336" s="277"/>
      <c r="K336" s="277"/>
      <c r="L336" s="277"/>
      <c r="M336" s="277"/>
      <c r="N336" s="277"/>
      <c r="O336" s="277"/>
      <c r="P336" s="277"/>
      <c r="Q336" s="276"/>
      <c r="R336" s="61"/>
    </row>
    <row r="337" spans="5:18" x14ac:dyDescent="0.2">
      <c r="E337" s="277"/>
      <c r="F337" s="277"/>
      <c r="G337" s="277"/>
      <c r="H337" s="277"/>
      <c r="I337" s="277"/>
      <c r="J337" s="277"/>
      <c r="K337" s="277"/>
      <c r="L337" s="277"/>
      <c r="M337" s="277"/>
      <c r="N337" s="277"/>
      <c r="O337" s="277"/>
      <c r="P337" s="277"/>
      <c r="Q337" s="276"/>
      <c r="R337" s="61"/>
    </row>
    <row r="338" spans="5:18" x14ac:dyDescent="0.2">
      <c r="E338" s="277"/>
      <c r="F338" s="277"/>
      <c r="G338" s="277"/>
      <c r="H338" s="277"/>
      <c r="I338" s="277"/>
      <c r="J338" s="277"/>
      <c r="K338" s="277"/>
      <c r="L338" s="277"/>
      <c r="M338" s="277"/>
      <c r="N338" s="277"/>
      <c r="O338" s="277"/>
      <c r="P338" s="277"/>
      <c r="Q338" s="276"/>
      <c r="R338" s="61"/>
    </row>
    <row r="339" spans="5:18" x14ac:dyDescent="0.2">
      <c r="E339" s="277"/>
      <c r="F339" s="277"/>
      <c r="G339" s="277"/>
      <c r="H339" s="277"/>
      <c r="I339" s="277"/>
      <c r="J339" s="277"/>
      <c r="K339" s="277"/>
      <c r="L339" s="277"/>
      <c r="M339" s="277"/>
      <c r="N339" s="277"/>
      <c r="O339" s="277"/>
      <c r="P339" s="277"/>
      <c r="Q339" s="276"/>
      <c r="R339" s="61"/>
    </row>
    <row r="340" spans="5:18" x14ac:dyDescent="0.2">
      <c r="E340" s="277"/>
      <c r="F340" s="277"/>
      <c r="G340" s="277"/>
      <c r="H340" s="277"/>
      <c r="I340" s="277"/>
      <c r="J340" s="277"/>
      <c r="K340" s="277"/>
      <c r="L340" s="277"/>
      <c r="M340" s="277"/>
      <c r="N340" s="277"/>
      <c r="O340" s="277"/>
      <c r="P340" s="277"/>
      <c r="Q340" s="276"/>
      <c r="R340" s="61"/>
    </row>
    <row r="341" spans="5:18" x14ac:dyDescent="0.2">
      <c r="E341" s="277"/>
      <c r="F341" s="277"/>
      <c r="G341" s="277"/>
      <c r="H341" s="277"/>
      <c r="I341" s="277"/>
      <c r="J341" s="277"/>
      <c r="K341" s="277"/>
      <c r="L341" s="277"/>
      <c r="M341" s="277"/>
      <c r="N341" s="277"/>
      <c r="O341" s="277"/>
      <c r="P341" s="277"/>
      <c r="Q341" s="276"/>
      <c r="R341" s="61"/>
    </row>
    <row r="342" spans="5:18" x14ac:dyDescent="0.2">
      <c r="E342" s="277"/>
      <c r="F342" s="277"/>
      <c r="G342" s="277"/>
      <c r="H342" s="277"/>
      <c r="I342" s="277"/>
      <c r="J342" s="277"/>
      <c r="K342" s="277"/>
      <c r="L342" s="277"/>
      <c r="M342" s="277"/>
      <c r="N342" s="277"/>
      <c r="O342" s="277"/>
      <c r="P342" s="277"/>
      <c r="Q342" s="276"/>
      <c r="R342" s="61"/>
    </row>
    <row r="343" spans="5:18" x14ac:dyDescent="0.2">
      <c r="E343" s="277"/>
      <c r="F343" s="277"/>
      <c r="G343" s="277"/>
      <c r="H343" s="277"/>
      <c r="I343" s="277"/>
      <c r="J343" s="277"/>
      <c r="K343" s="277"/>
      <c r="L343" s="277"/>
      <c r="M343" s="277"/>
      <c r="N343" s="277"/>
      <c r="O343" s="277"/>
      <c r="P343" s="277"/>
      <c r="Q343" s="276"/>
      <c r="R343" s="61"/>
    </row>
    <row r="344" spans="5:18" x14ac:dyDescent="0.2">
      <c r="E344" s="277"/>
      <c r="F344" s="277"/>
      <c r="G344" s="277"/>
      <c r="H344" s="277"/>
      <c r="I344" s="277"/>
      <c r="J344" s="277"/>
      <c r="K344" s="277"/>
      <c r="L344" s="277"/>
      <c r="M344" s="277"/>
      <c r="N344" s="277"/>
      <c r="O344" s="277"/>
      <c r="P344" s="277"/>
      <c r="Q344" s="276"/>
      <c r="R344" s="61"/>
    </row>
    <row r="345" spans="5:18" x14ac:dyDescent="0.2">
      <c r="E345" s="277"/>
      <c r="F345" s="277"/>
      <c r="G345" s="277"/>
      <c r="H345" s="277"/>
      <c r="I345" s="277"/>
      <c r="J345" s="277"/>
      <c r="K345" s="277"/>
      <c r="L345" s="277"/>
      <c r="M345" s="277"/>
      <c r="N345" s="277"/>
      <c r="O345" s="277"/>
      <c r="P345" s="277"/>
      <c r="Q345" s="276"/>
      <c r="R345" s="61"/>
    </row>
    <row r="346" spans="5:18" x14ac:dyDescent="0.2">
      <c r="E346" s="277"/>
      <c r="F346" s="277"/>
      <c r="G346" s="277"/>
      <c r="H346" s="277"/>
      <c r="I346" s="277"/>
      <c r="J346" s="277"/>
      <c r="K346" s="277"/>
      <c r="L346" s="277"/>
      <c r="M346" s="277"/>
      <c r="N346" s="277"/>
      <c r="O346" s="277"/>
      <c r="P346" s="277"/>
      <c r="Q346" s="276"/>
      <c r="R346" s="61"/>
    </row>
    <row r="347" spans="5:18" x14ac:dyDescent="0.2">
      <c r="E347" s="277"/>
      <c r="F347" s="277"/>
      <c r="G347" s="277"/>
      <c r="H347" s="277"/>
      <c r="I347" s="277"/>
      <c r="J347" s="277"/>
      <c r="K347" s="277"/>
      <c r="L347" s="277"/>
      <c r="M347" s="277"/>
      <c r="N347" s="277"/>
      <c r="O347" s="277"/>
      <c r="P347" s="277"/>
      <c r="Q347" s="276"/>
      <c r="R347" s="61"/>
    </row>
    <row r="348" spans="5:18" x14ac:dyDescent="0.2">
      <c r="E348" s="277"/>
      <c r="F348" s="277"/>
      <c r="G348" s="277"/>
      <c r="H348" s="277"/>
      <c r="I348" s="277"/>
      <c r="J348" s="277"/>
      <c r="K348" s="277"/>
      <c r="L348" s="277"/>
      <c r="M348" s="277"/>
      <c r="N348" s="277"/>
      <c r="O348" s="277"/>
      <c r="P348" s="277"/>
      <c r="Q348" s="276"/>
      <c r="R348" s="61"/>
    </row>
    <row r="349" spans="5:18" x14ac:dyDescent="0.2">
      <c r="E349" s="277"/>
      <c r="F349" s="277"/>
      <c r="G349" s="277"/>
      <c r="H349" s="277"/>
      <c r="I349" s="277"/>
      <c r="J349" s="277"/>
      <c r="K349" s="277"/>
      <c r="L349" s="277"/>
      <c r="M349" s="277"/>
      <c r="N349" s="277"/>
      <c r="O349" s="277"/>
      <c r="P349" s="277"/>
      <c r="Q349" s="276"/>
      <c r="R349" s="61"/>
    </row>
    <row r="350" spans="5:18" x14ac:dyDescent="0.2">
      <c r="E350" s="277"/>
      <c r="F350" s="277"/>
      <c r="G350" s="277"/>
      <c r="H350" s="277"/>
      <c r="I350" s="277"/>
      <c r="J350" s="277"/>
      <c r="K350" s="277"/>
      <c r="L350" s="277"/>
      <c r="M350" s="277"/>
      <c r="N350" s="277"/>
      <c r="O350" s="277"/>
      <c r="P350" s="277"/>
      <c r="Q350" s="276"/>
      <c r="R350" s="61"/>
    </row>
    <row r="351" spans="5:18" x14ac:dyDescent="0.2">
      <c r="E351" s="277"/>
      <c r="F351" s="277"/>
      <c r="G351" s="277"/>
      <c r="H351" s="277"/>
      <c r="I351" s="277"/>
      <c r="J351" s="277"/>
      <c r="K351" s="277"/>
      <c r="L351" s="277"/>
      <c r="M351" s="277"/>
      <c r="N351" s="277"/>
      <c r="O351" s="277"/>
      <c r="P351" s="277"/>
      <c r="Q351" s="276"/>
      <c r="R351" s="61"/>
    </row>
    <row r="352" spans="5:18" x14ac:dyDescent="0.2">
      <c r="E352" s="277"/>
      <c r="F352" s="277"/>
      <c r="G352" s="277"/>
      <c r="H352" s="277"/>
      <c r="I352" s="277"/>
      <c r="J352" s="277"/>
      <c r="K352" s="277"/>
      <c r="L352" s="277"/>
      <c r="M352" s="277"/>
      <c r="N352" s="277"/>
      <c r="O352" s="277"/>
      <c r="P352" s="277"/>
      <c r="Q352" s="276"/>
      <c r="R352" s="61"/>
    </row>
    <row r="353" spans="5:18" x14ac:dyDescent="0.2">
      <c r="E353" s="277"/>
      <c r="F353" s="277"/>
      <c r="G353" s="277"/>
      <c r="H353" s="277"/>
      <c r="I353" s="277"/>
      <c r="J353" s="277"/>
      <c r="K353" s="277"/>
      <c r="L353" s="277"/>
      <c r="M353" s="277"/>
      <c r="N353" s="277"/>
      <c r="O353" s="277"/>
      <c r="P353" s="277"/>
      <c r="Q353" s="276"/>
      <c r="R353" s="61"/>
    </row>
    <row r="354" spans="5:18" x14ac:dyDescent="0.2">
      <c r="E354" s="277"/>
      <c r="F354" s="277"/>
      <c r="G354" s="277"/>
      <c r="H354" s="277"/>
      <c r="I354" s="277"/>
      <c r="J354" s="277"/>
      <c r="K354" s="277"/>
      <c r="L354" s="277"/>
      <c r="M354" s="277"/>
      <c r="N354" s="277"/>
      <c r="O354" s="277"/>
      <c r="P354" s="277"/>
      <c r="Q354" s="276"/>
      <c r="R354" s="61"/>
    </row>
    <row r="355" spans="5:18" x14ac:dyDescent="0.2">
      <c r="E355" s="277"/>
      <c r="F355" s="277"/>
      <c r="G355" s="277"/>
      <c r="H355" s="277"/>
      <c r="I355" s="277"/>
      <c r="J355" s="277"/>
      <c r="K355" s="277"/>
      <c r="L355" s="277"/>
      <c r="M355" s="277"/>
      <c r="N355" s="277"/>
      <c r="O355" s="277"/>
      <c r="P355" s="277"/>
      <c r="Q355" s="276"/>
      <c r="R355" s="61"/>
    </row>
    <row r="356" spans="5:18" x14ac:dyDescent="0.2">
      <c r="E356" s="277"/>
      <c r="F356" s="277"/>
      <c r="G356" s="277"/>
      <c r="H356" s="277"/>
      <c r="I356" s="277"/>
      <c r="J356" s="277"/>
      <c r="K356" s="277"/>
      <c r="L356" s="277"/>
      <c r="M356" s="277"/>
      <c r="N356" s="277"/>
      <c r="O356" s="277"/>
      <c r="P356" s="277"/>
      <c r="Q356" s="276"/>
      <c r="R356" s="61"/>
    </row>
    <row r="357" spans="5:18" x14ac:dyDescent="0.2">
      <c r="E357" s="277"/>
      <c r="F357" s="277"/>
      <c r="G357" s="277"/>
      <c r="H357" s="277"/>
      <c r="I357" s="277"/>
      <c r="J357" s="277"/>
      <c r="K357" s="277"/>
      <c r="L357" s="277"/>
      <c r="M357" s="277"/>
      <c r="N357" s="277"/>
      <c r="O357" s="277"/>
      <c r="P357" s="277"/>
      <c r="Q357" s="276"/>
      <c r="R357" s="61"/>
    </row>
    <row r="358" spans="5:18" x14ac:dyDescent="0.2">
      <c r="E358" s="277"/>
      <c r="F358" s="277"/>
      <c r="G358" s="277"/>
      <c r="H358" s="277"/>
      <c r="I358" s="277"/>
      <c r="J358" s="277"/>
      <c r="K358" s="277"/>
      <c r="L358" s="277"/>
      <c r="M358" s="277"/>
      <c r="N358" s="277"/>
      <c r="O358" s="277"/>
      <c r="P358" s="277"/>
      <c r="Q358" s="276"/>
      <c r="R358" s="61"/>
    </row>
    <row r="359" spans="5:18" x14ac:dyDescent="0.2">
      <c r="E359" s="277"/>
      <c r="F359" s="277"/>
      <c r="G359" s="277"/>
      <c r="H359" s="277"/>
      <c r="I359" s="277"/>
      <c r="J359" s="277"/>
      <c r="K359" s="277"/>
      <c r="L359" s="277"/>
      <c r="M359" s="277"/>
      <c r="N359" s="277"/>
      <c r="O359" s="277"/>
      <c r="P359" s="277"/>
      <c r="Q359" s="276"/>
      <c r="R359" s="61"/>
    </row>
    <row r="360" spans="5:18" x14ac:dyDescent="0.2">
      <c r="E360" s="277"/>
      <c r="F360" s="277"/>
      <c r="G360" s="277"/>
      <c r="H360" s="277"/>
      <c r="I360" s="277"/>
      <c r="J360" s="277"/>
      <c r="K360" s="277"/>
      <c r="L360" s="277"/>
      <c r="M360" s="277"/>
      <c r="N360" s="277"/>
      <c r="O360" s="277"/>
      <c r="P360" s="277"/>
      <c r="Q360" s="276"/>
      <c r="R360" s="61"/>
    </row>
    <row r="361" spans="5:18" x14ac:dyDescent="0.2">
      <c r="E361" s="277"/>
      <c r="F361" s="277"/>
      <c r="G361" s="277"/>
      <c r="H361" s="277"/>
      <c r="I361" s="277"/>
      <c r="J361" s="277"/>
      <c r="K361" s="277"/>
      <c r="L361" s="277"/>
      <c r="M361" s="277"/>
      <c r="N361" s="277"/>
      <c r="O361" s="277"/>
      <c r="P361" s="277"/>
      <c r="Q361" s="276"/>
      <c r="R361" s="61"/>
    </row>
    <row r="362" spans="5:18" x14ac:dyDescent="0.2">
      <c r="E362" s="277"/>
      <c r="F362" s="277"/>
      <c r="G362" s="277"/>
      <c r="H362" s="277"/>
      <c r="I362" s="277"/>
      <c r="J362" s="277"/>
      <c r="K362" s="277"/>
      <c r="L362" s="277"/>
      <c r="M362" s="277"/>
      <c r="N362" s="277"/>
      <c r="O362" s="277"/>
      <c r="P362" s="277"/>
      <c r="Q362" s="276"/>
      <c r="R362" s="61"/>
    </row>
    <row r="363" spans="5:18" x14ac:dyDescent="0.2">
      <c r="E363" s="277"/>
      <c r="F363" s="277"/>
      <c r="G363" s="277"/>
      <c r="H363" s="277"/>
      <c r="I363" s="277"/>
      <c r="J363" s="277"/>
      <c r="K363" s="277"/>
      <c r="L363" s="277"/>
      <c r="M363" s="277"/>
      <c r="N363" s="277"/>
      <c r="O363" s="277"/>
      <c r="P363" s="277"/>
      <c r="Q363" s="276"/>
      <c r="R363" s="61"/>
    </row>
    <row r="364" spans="5:18" x14ac:dyDescent="0.2">
      <c r="E364" s="277"/>
      <c r="F364" s="277"/>
      <c r="G364" s="277"/>
      <c r="H364" s="277"/>
      <c r="I364" s="277"/>
      <c r="J364" s="277"/>
      <c r="K364" s="277"/>
      <c r="L364" s="277"/>
      <c r="M364" s="277"/>
      <c r="N364" s="277"/>
      <c r="O364" s="277"/>
      <c r="P364" s="277"/>
      <c r="Q364" s="276"/>
      <c r="R364" s="61"/>
    </row>
    <row r="365" spans="5:18" x14ac:dyDescent="0.2">
      <c r="E365" s="277"/>
      <c r="F365" s="277"/>
      <c r="G365" s="277"/>
      <c r="H365" s="277"/>
      <c r="I365" s="277"/>
      <c r="J365" s="277"/>
      <c r="K365" s="277"/>
      <c r="L365" s="277"/>
      <c r="M365" s="277"/>
      <c r="N365" s="277"/>
      <c r="O365" s="277"/>
      <c r="P365" s="277"/>
      <c r="Q365" s="276"/>
      <c r="R365" s="61"/>
    </row>
    <row r="366" spans="5:18" x14ac:dyDescent="0.2">
      <c r="E366" s="277"/>
      <c r="F366" s="277"/>
      <c r="G366" s="277"/>
      <c r="H366" s="277"/>
      <c r="I366" s="277"/>
      <c r="J366" s="277"/>
      <c r="K366" s="277"/>
      <c r="L366" s="277"/>
      <c r="M366" s="277"/>
      <c r="N366" s="277"/>
      <c r="O366" s="277"/>
      <c r="P366" s="277"/>
      <c r="Q366" s="276"/>
      <c r="R366" s="61"/>
    </row>
    <row r="367" spans="5:18" x14ac:dyDescent="0.2">
      <c r="E367" s="277"/>
      <c r="F367" s="277"/>
      <c r="G367" s="277"/>
      <c r="H367" s="277"/>
      <c r="I367" s="277"/>
      <c r="J367" s="277"/>
      <c r="K367" s="277"/>
      <c r="L367" s="277"/>
      <c r="M367" s="277"/>
      <c r="N367" s="277"/>
      <c r="O367" s="277"/>
      <c r="P367" s="277"/>
      <c r="Q367" s="276"/>
      <c r="R367" s="61"/>
    </row>
    <row r="368" spans="5:18" x14ac:dyDescent="0.2">
      <c r="E368" s="277"/>
      <c r="F368" s="277"/>
      <c r="G368" s="277"/>
      <c r="H368" s="277"/>
      <c r="I368" s="277"/>
      <c r="J368" s="277"/>
      <c r="K368" s="277"/>
      <c r="L368" s="277"/>
      <c r="M368" s="277"/>
      <c r="N368" s="277"/>
      <c r="O368" s="277"/>
      <c r="P368" s="277"/>
      <c r="Q368" s="276"/>
      <c r="R368" s="61"/>
    </row>
    <row r="369" spans="5:18" x14ac:dyDescent="0.2">
      <c r="E369" s="277"/>
      <c r="F369" s="277"/>
      <c r="G369" s="277"/>
      <c r="H369" s="277"/>
      <c r="I369" s="277"/>
      <c r="J369" s="277"/>
      <c r="K369" s="277"/>
      <c r="L369" s="277"/>
      <c r="M369" s="277"/>
      <c r="N369" s="277"/>
      <c r="O369" s="277"/>
      <c r="P369" s="277"/>
      <c r="Q369" s="276"/>
      <c r="R369" s="61"/>
    </row>
    <row r="370" spans="5:18" x14ac:dyDescent="0.2">
      <c r="E370" s="277"/>
      <c r="F370" s="277"/>
      <c r="G370" s="277"/>
      <c r="H370" s="277"/>
      <c r="I370" s="277"/>
      <c r="J370" s="277"/>
      <c r="K370" s="277"/>
      <c r="L370" s="277"/>
      <c r="M370" s="277"/>
      <c r="N370" s="277"/>
      <c r="O370" s="277"/>
      <c r="P370" s="277"/>
      <c r="Q370" s="276"/>
      <c r="R370" s="61"/>
    </row>
    <row r="371" spans="5:18" x14ac:dyDescent="0.2">
      <c r="E371" s="277"/>
      <c r="F371" s="277"/>
      <c r="G371" s="277"/>
      <c r="H371" s="277"/>
      <c r="I371" s="277"/>
      <c r="J371" s="277"/>
      <c r="K371" s="277"/>
      <c r="L371" s="277"/>
      <c r="M371" s="277"/>
      <c r="N371" s="277"/>
      <c r="O371" s="277"/>
      <c r="P371" s="277"/>
      <c r="Q371" s="276"/>
      <c r="R371" s="61"/>
    </row>
    <row r="372" spans="5:18" x14ac:dyDescent="0.2">
      <c r="E372" s="277"/>
      <c r="F372" s="277"/>
      <c r="G372" s="277"/>
      <c r="H372" s="277"/>
      <c r="I372" s="277"/>
      <c r="J372" s="277"/>
      <c r="K372" s="277"/>
      <c r="L372" s="277"/>
      <c r="M372" s="277"/>
      <c r="N372" s="277"/>
      <c r="O372" s="277"/>
      <c r="P372" s="277"/>
      <c r="Q372" s="276"/>
      <c r="R372" s="61"/>
    </row>
    <row r="373" spans="5:18" x14ac:dyDescent="0.2">
      <c r="E373" s="277"/>
      <c r="F373" s="277"/>
      <c r="G373" s="277"/>
      <c r="H373" s="277"/>
      <c r="I373" s="277"/>
      <c r="J373" s="277"/>
      <c r="K373" s="277"/>
      <c r="L373" s="277"/>
      <c r="M373" s="277"/>
      <c r="N373" s="277"/>
      <c r="O373" s="277"/>
      <c r="P373" s="277"/>
      <c r="Q373" s="276"/>
      <c r="R373" s="61"/>
    </row>
    <row r="374" spans="5:18" x14ac:dyDescent="0.2">
      <c r="E374" s="277"/>
      <c r="F374" s="277"/>
      <c r="G374" s="277"/>
      <c r="H374" s="277"/>
      <c r="I374" s="277"/>
      <c r="J374" s="277"/>
      <c r="K374" s="277"/>
      <c r="L374" s="277"/>
      <c r="M374" s="277"/>
      <c r="N374" s="277"/>
      <c r="O374" s="277"/>
      <c r="P374" s="277"/>
      <c r="Q374" s="276"/>
      <c r="R374" s="61"/>
    </row>
    <row r="375" spans="5:18" x14ac:dyDescent="0.2">
      <c r="E375" s="277"/>
      <c r="F375" s="277"/>
      <c r="G375" s="277"/>
      <c r="H375" s="277"/>
      <c r="I375" s="277"/>
      <c r="J375" s="277"/>
      <c r="K375" s="277"/>
      <c r="L375" s="277"/>
      <c r="M375" s="277"/>
      <c r="N375" s="277"/>
      <c r="O375" s="277"/>
      <c r="P375" s="277"/>
      <c r="Q375" s="276"/>
      <c r="R375" s="61"/>
    </row>
    <row r="376" spans="5:18" x14ac:dyDescent="0.2">
      <c r="E376" s="277"/>
      <c r="F376" s="277"/>
      <c r="G376" s="277"/>
      <c r="H376" s="277"/>
      <c r="I376" s="277"/>
      <c r="J376" s="277"/>
      <c r="K376" s="277"/>
      <c r="L376" s="277"/>
      <c r="M376" s="277"/>
      <c r="N376" s="277"/>
      <c r="O376" s="277"/>
      <c r="P376" s="277"/>
      <c r="Q376" s="276"/>
      <c r="R376" s="61"/>
    </row>
    <row r="377" spans="5:18" x14ac:dyDescent="0.2">
      <c r="E377" s="277"/>
      <c r="F377" s="277"/>
      <c r="G377" s="277"/>
      <c r="H377" s="277"/>
      <c r="I377" s="277"/>
      <c r="J377" s="277"/>
      <c r="K377" s="277"/>
      <c r="L377" s="277"/>
      <c r="M377" s="277"/>
      <c r="N377" s="277"/>
      <c r="O377" s="277"/>
      <c r="P377" s="277"/>
      <c r="Q377" s="276"/>
      <c r="R377" s="61"/>
    </row>
    <row r="378" spans="5:18" x14ac:dyDescent="0.2">
      <c r="E378" s="277"/>
      <c r="F378" s="277"/>
      <c r="G378" s="277"/>
      <c r="H378" s="277"/>
      <c r="I378" s="277"/>
      <c r="J378" s="277"/>
      <c r="K378" s="277"/>
      <c r="L378" s="277"/>
      <c r="M378" s="277"/>
      <c r="N378" s="277"/>
      <c r="O378" s="277"/>
      <c r="P378" s="277"/>
      <c r="Q378" s="276"/>
      <c r="R378" s="61"/>
    </row>
    <row r="379" spans="5:18" x14ac:dyDescent="0.2">
      <c r="E379" s="277"/>
      <c r="F379" s="277"/>
      <c r="G379" s="277"/>
      <c r="H379" s="277"/>
      <c r="I379" s="277"/>
      <c r="J379" s="277"/>
      <c r="K379" s="277"/>
      <c r="L379" s="277"/>
      <c r="M379" s="277"/>
      <c r="N379" s="277"/>
      <c r="O379" s="277"/>
      <c r="P379" s="277"/>
      <c r="Q379" s="276"/>
      <c r="R379" s="61"/>
    </row>
    <row r="380" spans="5:18" x14ac:dyDescent="0.2">
      <c r="E380" s="277"/>
      <c r="F380" s="277"/>
      <c r="G380" s="277"/>
      <c r="H380" s="277"/>
      <c r="I380" s="277"/>
      <c r="J380" s="277"/>
      <c r="K380" s="277"/>
      <c r="L380" s="277"/>
      <c r="M380" s="277"/>
      <c r="N380" s="277"/>
      <c r="O380" s="277"/>
      <c r="P380" s="277"/>
      <c r="Q380" s="276"/>
      <c r="R380" s="61"/>
    </row>
    <row r="381" spans="5:18" x14ac:dyDescent="0.2">
      <c r="E381" s="277"/>
      <c r="F381" s="277"/>
      <c r="G381" s="277"/>
      <c r="H381" s="277"/>
      <c r="I381" s="277"/>
      <c r="J381" s="277"/>
      <c r="K381" s="277"/>
      <c r="L381" s="277"/>
      <c r="M381" s="277"/>
      <c r="N381" s="277"/>
      <c r="O381" s="277"/>
      <c r="P381" s="277"/>
      <c r="Q381" s="276"/>
      <c r="R381" s="61"/>
    </row>
    <row r="382" spans="5:18" x14ac:dyDescent="0.2">
      <c r="E382" s="277"/>
      <c r="F382" s="277"/>
      <c r="G382" s="277"/>
      <c r="H382" s="277"/>
      <c r="I382" s="277"/>
      <c r="J382" s="277"/>
      <c r="K382" s="277"/>
      <c r="L382" s="277"/>
      <c r="M382" s="277"/>
      <c r="N382" s="277"/>
      <c r="O382" s="277"/>
      <c r="P382" s="277"/>
      <c r="Q382" s="276"/>
      <c r="R382" s="61"/>
    </row>
    <row r="383" spans="5:18" x14ac:dyDescent="0.2">
      <c r="E383" s="277"/>
      <c r="F383" s="277"/>
      <c r="G383" s="277"/>
      <c r="H383" s="277"/>
      <c r="I383" s="277"/>
      <c r="J383" s="277"/>
      <c r="K383" s="277"/>
      <c r="L383" s="277"/>
      <c r="M383" s="277"/>
      <c r="N383" s="277"/>
      <c r="O383" s="277"/>
      <c r="P383" s="277"/>
      <c r="Q383" s="276"/>
      <c r="R383" s="61"/>
    </row>
    <row r="384" spans="5:18" x14ac:dyDescent="0.2">
      <c r="E384" s="277"/>
      <c r="F384" s="277"/>
      <c r="G384" s="277"/>
      <c r="H384" s="277"/>
      <c r="I384" s="277"/>
      <c r="J384" s="277"/>
      <c r="K384" s="277"/>
      <c r="L384" s="277"/>
      <c r="M384" s="277"/>
      <c r="N384" s="277"/>
      <c r="O384" s="277"/>
      <c r="P384" s="277"/>
      <c r="Q384" s="276"/>
      <c r="R384" s="61"/>
    </row>
    <row r="385" spans="5:18" x14ac:dyDescent="0.2">
      <c r="E385" s="277"/>
      <c r="F385" s="277"/>
      <c r="G385" s="277"/>
      <c r="H385" s="277"/>
      <c r="I385" s="277"/>
      <c r="J385" s="277"/>
      <c r="K385" s="277"/>
      <c r="L385" s="277"/>
      <c r="M385" s="277"/>
      <c r="N385" s="277"/>
      <c r="O385" s="277"/>
      <c r="P385" s="277"/>
      <c r="Q385" s="276"/>
      <c r="R385" s="61"/>
    </row>
    <row r="386" spans="5:18" x14ac:dyDescent="0.2">
      <c r="E386" s="277"/>
      <c r="F386" s="277"/>
      <c r="G386" s="277"/>
      <c r="H386" s="277"/>
      <c r="I386" s="277"/>
      <c r="J386" s="277"/>
      <c r="K386" s="277"/>
      <c r="L386" s="277"/>
      <c r="M386" s="277"/>
      <c r="N386" s="277"/>
      <c r="O386" s="277"/>
      <c r="P386" s="277"/>
      <c r="Q386" s="276"/>
      <c r="R386" s="61"/>
    </row>
    <row r="387" spans="5:18" x14ac:dyDescent="0.2">
      <c r="E387" s="277"/>
      <c r="F387" s="277"/>
      <c r="G387" s="277"/>
      <c r="H387" s="277"/>
      <c r="I387" s="277"/>
      <c r="J387" s="277"/>
      <c r="K387" s="277"/>
      <c r="L387" s="277"/>
      <c r="M387" s="277"/>
      <c r="N387" s="277"/>
      <c r="O387" s="277"/>
      <c r="P387" s="277"/>
      <c r="Q387" s="276"/>
      <c r="R387" s="61"/>
    </row>
    <row r="388" spans="5:18" x14ac:dyDescent="0.2">
      <c r="E388" s="277"/>
      <c r="F388" s="277"/>
      <c r="G388" s="277"/>
      <c r="H388" s="277"/>
      <c r="I388" s="277"/>
      <c r="J388" s="277"/>
      <c r="K388" s="277"/>
      <c r="L388" s="277"/>
      <c r="M388" s="277"/>
      <c r="N388" s="277"/>
      <c r="O388" s="277"/>
      <c r="P388" s="277"/>
      <c r="Q388" s="276"/>
      <c r="R388" s="61"/>
    </row>
    <row r="389" spans="5:18" x14ac:dyDescent="0.2">
      <c r="E389" s="277"/>
      <c r="F389" s="277"/>
      <c r="G389" s="277"/>
      <c r="H389" s="277"/>
      <c r="I389" s="277"/>
      <c r="J389" s="277"/>
      <c r="K389" s="277"/>
      <c r="L389" s="277"/>
      <c r="M389" s="277"/>
      <c r="N389" s="277"/>
      <c r="O389" s="277"/>
      <c r="P389" s="277"/>
      <c r="Q389" s="276"/>
      <c r="R389" s="61"/>
    </row>
    <row r="390" spans="5:18" x14ac:dyDescent="0.2">
      <c r="E390" s="277"/>
      <c r="F390" s="277"/>
      <c r="G390" s="277"/>
      <c r="H390" s="277"/>
      <c r="I390" s="277"/>
      <c r="J390" s="277"/>
      <c r="K390" s="277"/>
      <c r="L390" s="277"/>
      <c r="M390" s="277"/>
      <c r="N390" s="277"/>
      <c r="O390" s="277"/>
      <c r="P390" s="277"/>
      <c r="Q390" s="276"/>
      <c r="R390" s="61"/>
    </row>
    <row r="391" spans="5:18" x14ac:dyDescent="0.2">
      <c r="E391" s="277"/>
      <c r="F391" s="277"/>
      <c r="G391" s="277"/>
      <c r="H391" s="277"/>
      <c r="I391" s="277"/>
      <c r="J391" s="277"/>
      <c r="K391" s="277"/>
      <c r="L391" s="277"/>
      <c r="M391" s="277"/>
      <c r="N391" s="277"/>
      <c r="O391" s="277"/>
      <c r="P391" s="277"/>
      <c r="Q391" s="276"/>
      <c r="R391" s="61"/>
    </row>
    <row r="392" spans="5:18" x14ac:dyDescent="0.2">
      <c r="E392" s="277"/>
      <c r="F392" s="277"/>
      <c r="G392" s="277"/>
      <c r="H392" s="277"/>
      <c r="I392" s="277"/>
      <c r="J392" s="277"/>
      <c r="K392" s="277"/>
      <c r="L392" s="277"/>
      <c r="M392" s="277"/>
      <c r="N392" s="277"/>
      <c r="O392" s="277"/>
      <c r="P392" s="277"/>
      <c r="Q392" s="276"/>
      <c r="R392" s="61"/>
    </row>
    <row r="393" spans="5:18" x14ac:dyDescent="0.2">
      <c r="E393" s="277"/>
      <c r="F393" s="277"/>
      <c r="G393" s="277"/>
      <c r="H393" s="277"/>
      <c r="I393" s="277"/>
      <c r="J393" s="277"/>
      <c r="K393" s="277"/>
      <c r="L393" s="277"/>
      <c r="M393" s="277"/>
      <c r="N393" s="277"/>
      <c r="O393" s="277"/>
      <c r="P393" s="277"/>
      <c r="Q393" s="276"/>
      <c r="R393" s="61"/>
    </row>
    <row r="394" spans="5:18" x14ac:dyDescent="0.2">
      <c r="E394" s="277"/>
      <c r="F394" s="277"/>
      <c r="G394" s="277"/>
      <c r="H394" s="277"/>
      <c r="I394" s="277"/>
      <c r="J394" s="277"/>
      <c r="K394" s="277"/>
      <c r="L394" s="277"/>
      <c r="M394" s="277"/>
      <c r="N394" s="277"/>
      <c r="O394" s="277"/>
      <c r="P394" s="277"/>
      <c r="Q394" s="276"/>
      <c r="R394" s="61"/>
    </row>
    <row r="395" spans="5:18" x14ac:dyDescent="0.2">
      <c r="E395" s="277"/>
      <c r="F395" s="277"/>
      <c r="G395" s="277"/>
      <c r="H395" s="277"/>
      <c r="I395" s="277"/>
      <c r="J395" s="277"/>
      <c r="K395" s="277"/>
      <c r="L395" s="277"/>
      <c r="M395" s="277"/>
      <c r="N395" s="277"/>
      <c r="O395" s="277"/>
      <c r="P395" s="277"/>
      <c r="Q395" s="276"/>
      <c r="R395" s="61"/>
    </row>
    <row r="396" spans="5:18" x14ac:dyDescent="0.2">
      <c r="E396" s="277"/>
      <c r="F396" s="277"/>
      <c r="G396" s="277"/>
      <c r="H396" s="277"/>
      <c r="I396" s="277"/>
      <c r="J396" s="277"/>
      <c r="K396" s="277"/>
      <c r="L396" s="277"/>
      <c r="M396" s="277"/>
      <c r="N396" s="277"/>
      <c r="O396" s="277"/>
      <c r="P396" s="277"/>
      <c r="Q396" s="276"/>
      <c r="R396" s="61"/>
    </row>
    <row r="397" spans="5:18" x14ac:dyDescent="0.2">
      <c r="E397" s="277"/>
      <c r="F397" s="277"/>
      <c r="G397" s="277"/>
      <c r="H397" s="277"/>
      <c r="I397" s="277"/>
      <c r="J397" s="277"/>
      <c r="K397" s="277"/>
      <c r="L397" s="277"/>
      <c r="M397" s="277"/>
      <c r="N397" s="277"/>
      <c r="O397" s="277"/>
      <c r="P397" s="277"/>
      <c r="Q397" s="276"/>
      <c r="R397" s="61"/>
    </row>
    <row r="398" spans="5:18" x14ac:dyDescent="0.2">
      <c r="E398" s="277"/>
      <c r="F398" s="277"/>
      <c r="G398" s="277"/>
      <c r="H398" s="277"/>
      <c r="I398" s="277"/>
      <c r="J398" s="277"/>
      <c r="K398" s="277"/>
      <c r="L398" s="277"/>
      <c r="M398" s="277"/>
      <c r="N398" s="277"/>
      <c r="O398" s="277"/>
      <c r="P398" s="277"/>
      <c r="Q398" s="276"/>
      <c r="R398" s="61"/>
    </row>
    <row r="399" spans="5:18" x14ac:dyDescent="0.2">
      <c r="E399" s="277"/>
      <c r="F399" s="277"/>
      <c r="G399" s="277"/>
      <c r="H399" s="277"/>
      <c r="I399" s="277"/>
      <c r="J399" s="277"/>
      <c r="K399" s="277"/>
      <c r="L399" s="277"/>
      <c r="M399" s="277"/>
      <c r="N399" s="277"/>
      <c r="O399" s="277"/>
      <c r="P399" s="277"/>
      <c r="Q399" s="276"/>
      <c r="R399" s="61"/>
    </row>
    <row r="400" spans="5:18" x14ac:dyDescent="0.2">
      <c r="E400" s="277"/>
      <c r="F400" s="277"/>
      <c r="G400" s="277"/>
      <c r="H400" s="277"/>
      <c r="I400" s="277"/>
      <c r="J400" s="277"/>
      <c r="K400" s="277"/>
      <c r="L400" s="277"/>
      <c r="M400" s="277"/>
      <c r="N400" s="277"/>
      <c r="O400" s="277"/>
      <c r="P400" s="277"/>
      <c r="Q400" s="276"/>
      <c r="R400" s="61"/>
    </row>
    <row r="401" spans="5:18" x14ac:dyDescent="0.2">
      <c r="E401" s="277"/>
      <c r="F401" s="277"/>
      <c r="G401" s="277"/>
      <c r="H401" s="277"/>
      <c r="I401" s="277"/>
      <c r="J401" s="277"/>
      <c r="K401" s="277"/>
      <c r="L401" s="277"/>
      <c r="M401" s="277"/>
      <c r="N401" s="277"/>
      <c r="O401" s="277"/>
      <c r="P401" s="277"/>
      <c r="Q401" s="276"/>
      <c r="R401" s="61"/>
    </row>
    <row r="402" spans="5:18" x14ac:dyDescent="0.2">
      <c r="E402" s="277"/>
      <c r="F402" s="277"/>
      <c r="G402" s="277"/>
      <c r="H402" s="277"/>
      <c r="I402" s="277"/>
      <c r="J402" s="277"/>
      <c r="K402" s="277"/>
      <c r="L402" s="277"/>
      <c r="M402" s="277"/>
      <c r="N402" s="277"/>
      <c r="O402" s="277"/>
      <c r="P402" s="277"/>
      <c r="Q402" s="276"/>
      <c r="R402" s="61"/>
    </row>
    <row r="403" spans="5:18" x14ac:dyDescent="0.2">
      <c r="E403" s="277"/>
      <c r="F403" s="277"/>
      <c r="G403" s="277"/>
      <c r="H403" s="277"/>
      <c r="I403" s="277"/>
      <c r="J403" s="277"/>
      <c r="K403" s="277"/>
      <c r="L403" s="277"/>
      <c r="M403" s="277"/>
      <c r="N403" s="277"/>
      <c r="O403" s="277"/>
      <c r="P403" s="277"/>
      <c r="Q403" s="276"/>
      <c r="R403" s="61"/>
    </row>
    <row r="404" spans="5:18" x14ac:dyDescent="0.2">
      <c r="E404" s="277"/>
      <c r="F404" s="277"/>
      <c r="G404" s="277"/>
      <c r="H404" s="277"/>
      <c r="I404" s="277"/>
      <c r="J404" s="277"/>
      <c r="K404" s="277"/>
      <c r="L404" s="277"/>
      <c r="M404" s="277"/>
      <c r="N404" s="277"/>
      <c r="O404" s="277"/>
      <c r="P404" s="277"/>
      <c r="Q404" s="276"/>
      <c r="R404" s="61"/>
    </row>
    <row r="405" spans="5:18" x14ac:dyDescent="0.2">
      <c r="E405" s="277"/>
      <c r="F405" s="277"/>
      <c r="G405" s="277"/>
      <c r="H405" s="277"/>
      <c r="I405" s="277"/>
      <c r="J405" s="277"/>
      <c r="K405" s="277"/>
      <c r="L405" s="277"/>
      <c r="M405" s="277"/>
      <c r="N405" s="277"/>
      <c r="O405" s="277"/>
      <c r="P405" s="277"/>
      <c r="Q405" s="276"/>
      <c r="R405" s="61"/>
    </row>
    <row r="406" spans="5:18" x14ac:dyDescent="0.2">
      <c r="E406" s="277"/>
      <c r="F406" s="277"/>
      <c r="G406" s="277"/>
      <c r="H406" s="277"/>
      <c r="I406" s="277"/>
      <c r="J406" s="277"/>
      <c r="K406" s="277"/>
      <c r="L406" s="277"/>
      <c r="M406" s="277"/>
      <c r="N406" s="277"/>
      <c r="O406" s="277"/>
      <c r="P406" s="277"/>
      <c r="Q406" s="276"/>
      <c r="R406" s="61"/>
    </row>
    <row r="407" spans="5:18" x14ac:dyDescent="0.2">
      <c r="E407" s="277"/>
      <c r="F407" s="277"/>
      <c r="G407" s="277"/>
      <c r="H407" s="277"/>
      <c r="I407" s="277"/>
      <c r="J407" s="277"/>
      <c r="K407" s="277"/>
      <c r="L407" s="277"/>
      <c r="M407" s="277"/>
      <c r="N407" s="277"/>
      <c r="O407" s="277"/>
      <c r="P407" s="277"/>
      <c r="Q407" s="276"/>
      <c r="R407" s="61"/>
    </row>
    <row r="408" spans="5:18" x14ac:dyDescent="0.2">
      <c r="E408" s="277"/>
      <c r="F408" s="277"/>
      <c r="G408" s="277"/>
      <c r="H408" s="277"/>
      <c r="I408" s="277"/>
      <c r="J408" s="277"/>
      <c r="K408" s="277"/>
      <c r="L408" s="277"/>
      <c r="M408" s="277"/>
      <c r="N408" s="277"/>
      <c r="O408" s="277"/>
      <c r="P408" s="277"/>
      <c r="Q408" s="276"/>
      <c r="R408" s="61"/>
    </row>
    <row r="409" spans="5:18" x14ac:dyDescent="0.2">
      <c r="E409" s="277"/>
      <c r="F409" s="277"/>
      <c r="G409" s="277"/>
      <c r="H409" s="277"/>
      <c r="I409" s="277"/>
      <c r="J409" s="277"/>
      <c r="K409" s="277"/>
      <c r="L409" s="277"/>
      <c r="M409" s="277"/>
      <c r="N409" s="277"/>
      <c r="O409" s="277"/>
      <c r="P409" s="277"/>
      <c r="Q409" s="276"/>
      <c r="R409" s="61"/>
    </row>
    <row r="410" spans="5:18" x14ac:dyDescent="0.2">
      <c r="E410" s="277"/>
      <c r="F410" s="277"/>
      <c r="G410" s="277"/>
      <c r="H410" s="277"/>
      <c r="I410" s="277"/>
      <c r="J410" s="277"/>
      <c r="K410" s="277"/>
      <c r="L410" s="277"/>
      <c r="M410" s="277"/>
      <c r="N410" s="277"/>
      <c r="O410" s="277"/>
      <c r="P410" s="277"/>
      <c r="Q410" s="276"/>
      <c r="R410" s="61"/>
    </row>
    <row r="411" spans="5:18" x14ac:dyDescent="0.2">
      <c r="E411" s="277"/>
      <c r="F411" s="277"/>
      <c r="G411" s="277"/>
      <c r="H411" s="277"/>
      <c r="I411" s="277"/>
      <c r="J411" s="277"/>
      <c r="K411" s="277"/>
      <c r="L411" s="277"/>
      <c r="M411" s="277"/>
      <c r="N411" s="277"/>
      <c r="O411" s="277"/>
      <c r="P411" s="277"/>
      <c r="Q411" s="276"/>
      <c r="R411" s="61"/>
    </row>
    <row r="412" spans="5:18" x14ac:dyDescent="0.2">
      <c r="E412" s="277"/>
      <c r="F412" s="277"/>
      <c r="G412" s="277"/>
      <c r="H412" s="277"/>
      <c r="I412" s="277"/>
      <c r="J412" s="277"/>
      <c r="K412" s="277"/>
      <c r="L412" s="277"/>
      <c r="M412" s="277"/>
      <c r="N412" s="277"/>
      <c r="O412" s="277"/>
      <c r="P412" s="277"/>
      <c r="Q412" s="276"/>
      <c r="R412" s="61"/>
    </row>
    <row r="413" spans="5:18" x14ac:dyDescent="0.2">
      <c r="E413" s="277"/>
      <c r="F413" s="277"/>
      <c r="G413" s="277"/>
      <c r="H413" s="277"/>
      <c r="I413" s="277"/>
      <c r="J413" s="277"/>
      <c r="K413" s="277"/>
      <c r="L413" s="277"/>
      <c r="M413" s="277"/>
      <c r="N413" s="277"/>
      <c r="O413" s="277"/>
      <c r="P413" s="277"/>
      <c r="Q413" s="276"/>
      <c r="R413" s="61"/>
    </row>
    <row r="414" spans="5:18" x14ac:dyDescent="0.2">
      <c r="E414" s="277"/>
      <c r="F414" s="277"/>
      <c r="G414" s="277"/>
      <c r="H414" s="277"/>
      <c r="I414" s="277"/>
      <c r="J414" s="277"/>
      <c r="K414" s="277"/>
      <c r="L414" s="277"/>
      <c r="M414" s="277"/>
      <c r="N414" s="277"/>
      <c r="O414" s="277"/>
      <c r="P414" s="277"/>
      <c r="Q414" s="276"/>
      <c r="R414" s="61"/>
    </row>
    <row r="415" spans="5:18" x14ac:dyDescent="0.2">
      <c r="E415" s="277"/>
      <c r="F415" s="277"/>
      <c r="G415" s="277"/>
      <c r="H415" s="277"/>
      <c r="I415" s="277"/>
      <c r="J415" s="277"/>
      <c r="K415" s="277"/>
      <c r="L415" s="277"/>
      <c r="M415" s="277"/>
      <c r="N415" s="277"/>
      <c r="O415" s="277"/>
      <c r="P415" s="277"/>
      <c r="Q415" s="276"/>
      <c r="R415" s="61"/>
    </row>
    <row r="416" spans="5:18" x14ac:dyDescent="0.2">
      <c r="E416" s="277"/>
      <c r="F416" s="277"/>
      <c r="G416" s="277"/>
      <c r="H416" s="277"/>
      <c r="I416" s="277"/>
      <c r="J416" s="277"/>
      <c r="K416" s="277"/>
      <c r="L416" s="277"/>
      <c r="M416" s="277"/>
      <c r="N416" s="277"/>
      <c r="O416" s="277"/>
      <c r="P416" s="277"/>
      <c r="Q416" s="276"/>
      <c r="R416" s="61"/>
    </row>
    <row r="417" spans="5:18" x14ac:dyDescent="0.2">
      <c r="E417" s="277"/>
      <c r="F417" s="277"/>
      <c r="G417" s="277"/>
      <c r="H417" s="277"/>
      <c r="I417" s="277"/>
      <c r="J417" s="277"/>
      <c r="K417" s="277"/>
      <c r="L417" s="277"/>
      <c r="M417" s="277"/>
      <c r="N417" s="277"/>
      <c r="O417" s="277"/>
      <c r="P417" s="277"/>
      <c r="Q417" s="276"/>
      <c r="R417" s="61"/>
    </row>
    <row r="418" spans="5:18" x14ac:dyDescent="0.2">
      <c r="E418" s="277"/>
      <c r="F418" s="277"/>
      <c r="G418" s="277"/>
      <c r="H418" s="277"/>
      <c r="I418" s="277"/>
      <c r="J418" s="277"/>
      <c r="K418" s="277"/>
      <c r="L418" s="277"/>
      <c r="M418" s="277"/>
      <c r="N418" s="277"/>
      <c r="O418" s="277"/>
      <c r="P418" s="277"/>
      <c r="Q418" s="276"/>
      <c r="R418" s="61"/>
    </row>
    <row r="419" spans="5:18" x14ac:dyDescent="0.2">
      <c r="E419" s="277"/>
      <c r="F419" s="277"/>
      <c r="G419" s="277"/>
      <c r="H419" s="277"/>
      <c r="I419" s="277"/>
      <c r="J419" s="277"/>
      <c r="K419" s="277"/>
      <c r="L419" s="277"/>
      <c r="M419" s="277"/>
      <c r="N419" s="277"/>
      <c r="O419" s="277"/>
      <c r="P419" s="277"/>
      <c r="Q419" s="276"/>
      <c r="R419" s="61"/>
    </row>
    <row r="420" spans="5:18" x14ac:dyDescent="0.2">
      <c r="E420" s="277"/>
      <c r="F420" s="277"/>
      <c r="G420" s="277"/>
      <c r="H420" s="277"/>
      <c r="I420" s="277"/>
      <c r="J420" s="277"/>
      <c r="K420" s="277"/>
      <c r="L420" s="277"/>
      <c r="M420" s="277"/>
      <c r="N420" s="277"/>
      <c r="O420" s="277"/>
      <c r="P420" s="277"/>
      <c r="Q420" s="276"/>
      <c r="R420" s="61"/>
    </row>
    <row r="421" spans="5:18" x14ac:dyDescent="0.2">
      <c r="E421" s="277"/>
      <c r="F421" s="277"/>
      <c r="G421" s="277"/>
      <c r="H421" s="277"/>
      <c r="I421" s="277"/>
      <c r="J421" s="277"/>
      <c r="K421" s="277"/>
      <c r="L421" s="277"/>
      <c r="M421" s="277"/>
      <c r="N421" s="277"/>
      <c r="O421" s="277"/>
      <c r="P421" s="277"/>
      <c r="Q421" s="276"/>
      <c r="R421" s="61"/>
    </row>
    <row r="422" spans="5:18" x14ac:dyDescent="0.2">
      <c r="E422" s="277"/>
      <c r="F422" s="277"/>
      <c r="G422" s="277"/>
      <c r="H422" s="277"/>
      <c r="I422" s="277"/>
      <c r="J422" s="277"/>
      <c r="K422" s="277"/>
      <c r="L422" s="277"/>
      <c r="M422" s="277"/>
      <c r="N422" s="277"/>
      <c r="O422" s="277"/>
      <c r="P422" s="277"/>
      <c r="Q422" s="276"/>
      <c r="R422" s="61"/>
    </row>
    <row r="423" spans="5:18" x14ac:dyDescent="0.2">
      <c r="E423" s="277"/>
      <c r="F423" s="277"/>
      <c r="G423" s="277"/>
      <c r="H423" s="277"/>
      <c r="I423" s="277"/>
      <c r="J423" s="277"/>
      <c r="K423" s="277"/>
      <c r="L423" s="277"/>
      <c r="M423" s="277"/>
      <c r="N423" s="277"/>
      <c r="O423" s="277"/>
      <c r="P423" s="277"/>
      <c r="Q423" s="276"/>
      <c r="R423" s="61"/>
    </row>
    <row r="424" spans="5:18" x14ac:dyDescent="0.2">
      <c r="E424" s="277"/>
      <c r="F424" s="277"/>
      <c r="G424" s="277"/>
      <c r="H424" s="277"/>
      <c r="I424" s="277"/>
      <c r="J424" s="277"/>
      <c r="K424" s="277"/>
      <c r="L424" s="277"/>
      <c r="M424" s="277"/>
      <c r="N424" s="277"/>
      <c r="O424" s="277"/>
      <c r="P424" s="277"/>
      <c r="Q424" s="276"/>
      <c r="R424" s="61"/>
    </row>
    <row r="425" spans="5:18" x14ac:dyDescent="0.2">
      <c r="E425" s="277"/>
      <c r="F425" s="277"/>
      <c r="G425" s="277"/>
      <c r="H425" s="277"/>
      <c r="I425" s="277"/>
      <c r="J425" s="277"/>
      <c r="K425" s="277"/>
      <c r="L425" s="277"/>
      <c r="M425" s="277"/>
      <c r="N425" s="277"/>
      <c r="O425" s="277"/>
      <c r="P425" s="277"/>
      <c r="Q425" s="276"/>
      <c r="R425" s="61"/>
    </row>
    <row r="426" spans="5:18" x14ac:dyDescent="0.2">
      <c r="E426" s="277"/>
      <c r="F426" s="277"/>
      <c r="G426" s="277"/>
      <c r="H426" s="277"/>
      <c r="I426" s="277"/>
      <c r="J426" s="277"/>
      <c r="K426" s="277"/>
      <c r="L426" s="277"/>
      <c r="M426" s="277"/>
      <c r="N426" s="277"/>
      <c r="O426" s="277"/>
      <c r="P426" s="277"/>
      <c r="Q426" s="276"/>
      <c r="R426" s="61"/>
    </row>
    <row r="427" spans="5:18" x14ac:dyDescent="0.2">
      <c r="E427" s="277"/>
      <c r="F427" s="277"/>
      <c r="G427" s="277"/>
      <c r="H427" s="277"/>
      <c r="I427" s="277"/>
      <c r="J427" s="277"/>
      <c r="K427" s="277"/>
      <c r="L427" s="277"/>
      <c r="M427" s="277"/>
      <c r="N427" s="277"/>
      <c r="O427" s="277"/>
      <c r="P427" s="277"/>
      <c r="Q427" s="276"/>
      <c r="R427" s="61"/>
    </row>
    <row r="428" spans="5:18" x14ac:dyDescent="0.2">
      <c r="E428" s="277"/>
      <c r="F428" s="277"/>
      <c r="G428" s="277"/>
      <c r="H428" s="277"/>
      <c r="I428" s="277"/>
      <c r="J428" s="277"/>
      <c r="K428" s="277"/>
      <c r="L428" s="277"/>
      <c r="M428" s="277"/>
      <c r="N428" s="277"/>
      <c r="O428" s="277"/>
      <c r="P428" s="277"/>
      <c r="Q428" s="276"/>
      <c r="R428" s="61"/>
    </row>
    <row r="429" spans="5:18" x14ac:dyDescent="0.2">
      <c r="E429" s="277"/>
      <c r="F429" s="277"/>
      <c r="G429" s="277"/>
      <c r="H429" s="277"/>
      <c r="I429" s="277"/>
      <c r="J429" s="277"/>
      <c r="K429" s="277"/>
      <c r="L429" s="277"/>
      <c r="M429" s="277"/>
      <c r="N429" s="277"/>
      <c r="O429" s="277"/>
      <c r="P429" s="277"/>
      <c r="Q429" s="276"/>
      <c r="R429" s="61"/>
    </row>
    <row r="430" spans="5:18" x14ac:dyDescent="0.2">
      <c r="E430" s="277"/>
      <c r="F430" s="277"/>
      <c r="G430" s="277"/>
      <c r="H430" s="277"/>
      <c r="I430" s="277"/>
      <c r="J430" s="277"/>
      <c r="K430" s="277"/>
      <c r="L430" s="277"/>
      <c r="M430" s="277"/>
      <c r="N430" s="277"/>
      <c r="O430" s="277"/>
      <c r="P430" s="277"/>
      <c r="Q430" s="276"/>
      <c r="R430" s="61"/>
    </row>
    <row r="431" spans="5:18" x14ac:dyDescent="0.2">
      <c r="E431" s="277"/>
      <c r="F431" s="277"/>
      <c r="G431" s="277"/>
      <c r="H431" s="277"/>
      <c r="I431" s="277"/>
      <c r="J431" s="277"/>
      <c r="K431" s="277"/>
      <c r="L431" s="277"/>
      <c r="M431" s="277"/>
      <c r="N431" s="277"/>
      <c r="O431" s="277"/>
      <c r="P431" s="277"/>
      <c r="Q431" s="276"/>
      <c r="R431" s="61"/>
    </row>
    <row r="432" spans="5:18" x14ac:dyDescent="0.2">
      <c r="E432" s="277"/>
      <c r="F432" s="277"/>
      <c r="G432" s="277"/>
      <c r="H432" s="277"/>
      <c r="I432" s="277"/>
      <c r="J432" s="277"/>
      <c r="K432" s="277"/>
      <c r="L432" s="277"/>
      <c r="M432" s="277"/>
      <c r="N432" s="277"/>
      <c r="O432" s="277"/>
      <c r="P432" s="277"/>
      <c r="Q432" s="276"/>
      <c r="R432" s="61"/>
    </row>
    <row r="433" spans="5:18" x14ac:dyDescent="0.2">
      <c r="E433" s="277"/>
      <c r="F433" s="277"/>
      <c r="G433" s="277"/>
      <c r="H433" s="277"/>
      <c r="I433" s="277"/>
      <c r="J433" s="277"/>
      <c r="K433" s="277"/>
      <c r="L433" s="277"/>
      <c r="M433" s="277"/>
      <c r="N433" s="277"/>
      <c r="O433" s="277"/>
      <c r="P433" s="277"/>
      <c r="Q433" s="276"/>
      <c r="R433" s="61"/>
    </row>
    <row r="434" spans="5:18" x14ac:dyDescent="0.2">
      <c r="E434" s="277"/>
      <c r="F434" s="277"/>
      <c r="G434" s="277"/>
      <c r="H434" s="277"/>
      <c r="I434" s="277"/>
      <c r="J434" s="277"/>
      <c r="K434" s="277"/>
      <c r="L434" s="277"/>
      <c r="M434" s="277"/>
      <c r="N434" s="277"/>
      <c r="O434" s="277"/>
      <c r="P434" s="277"/>
      <c r="Q434" s="276"/>
      <c r="R434" s="61"/>
    </row>
    <row r="435" spans="5:18" x14ac:dyDescent="0.2">
      <c r="E435" s="277"/>
      <c r="F435" s="277"/>
      <c r="G435" s="277"/>
      <c r="H435" s="277"/>
      <c r="I435" s="277"/>
      <c r="J435" s="277"/>
      <c r="K435" s="277"/>
      <c r="L435" s="277"/>
      <c r="M435" s="277"/>
      <c r="N435" s="277"/>
      <c r="O435" s="277"/>
      <c r="P435" s="277"/>
      <c r="Q435" s="276"/>
      <c r="R435" s="61"/>
    </row>
    <row r="436" spans="5:18" x14ac:dyDescent="0.2">
      <c r="E436" s="277"/>
      <c r="F436" s="277"/>
      <c r="G436" s="277"/>
      <c r="H436" s="277"/>
      <c r="I436" s="277"/>
      <c r="J436" s="277"/>
      <c r="K436" s="277"/>
      <c r="L436" s="277"/>
      <c r="M436" s="277"/>
      <c r="N436" s="277"/>
      <c r="O436" s="277"/>
      <c r="P436" s="277"/>
      <c r="Q436" s="276"/>
      <c r="R436" s="61"/>
    </row>
    <row r="437" spans="5:18" x14ac:dyDescent="0.2">
      <c r="E437" s="277"/>
      <c r="F437" s="277"/>
      <c r="G437" s="277"/>
      <c r="H437" s="277"/>
      <c r="I437" s="277"/>
      <c r="J437" s="277"/>
      <c r="K437" s="277"/>
      <c r="L437" s="277"/>
      <c r="M437" s="277"/>
      <c r="N437" s="277"/>
      <c r="O437" s="277"/>
      <c r="P437" s="277"/>
      <c r="Q437" s="276"/>
      <c r="R437" s="61"/>
    </row>
    <row r="438" spans="5:18" x14ac:dyDescent="0.2">
      <c r="E438" s="277"/>
      <c r="F438" s="277"/>
      <c r="G438" s="277"/>
      <c r="H438" s="277"/>
      <c r="I438" s="277"/>
      <c r="J438" s="277"/>
      <c r="K438" s="277"/>
      <c r="L438" s="277"/>
      <c r="M438" s="277"/>
      <c r="N438" s="277"/>
      <c r="O438" s="277"/>
      <c r="P438" s="277"/>
      <c r="Q438" s="276"/>
      <c r="R438" s="61"/>
    </row>
    <row r="439" spans="5:18" x14ac:dyDescent="0.2">
      <c r="E439" s="277"/>
      <c r="F439" s="277"/>
      <c r="G439" s="277"/>
      <c r="H439" s="277"/>
      <c r="I439" s="277"/>
      <c r="J439" s="277"/>
      <c r="K439" s="277"/>
      <c r="L439" s="277"/>
      <c r="M439" s="277"/>
      <c r="N439" s="277"/>
      <c r="O439" s="277"/>
      <c r="P439" s="277"/>
      <c r="Q439" s="276"/>
      <c r="R439" s="61"/>
    </row>
    <row r="440" spans="5:18" x14ac:dyDescent="0.2">
      <c r="E440" s="277"/>
      <c r="F440" s="277"/>
      <c r="G440" s="277"/>
      <c r="H440" s="277"/>
      <c r="I440" s="277"/>
      <c r="J440" s="277"/>
      <c r="K440" s="277"/>
      <c r="L440" s="277"/>
      <c r="M440" s="277"/>
      <c r="N440" s="277"/>
      <c r="O440" s="277"/>
      <c r="P440" s="277"/>
      <c r="Q440" s="276"/>
      <c r="R440" s="61"/>
    </row>
    <row r="441" spans="5:18" x14ac:dyDescent="0.2">
      <c r="E441" s="277"/>
      <c r="F441" s="277"/>
      <c r="G441" s="277"/>
      <c r="H441" s="277"/>
      <c r="I441" s="277"/>
      <c r="J441" s="277"/>
      <c r="K441" s="277"/>
      <c r="L441" s="277"/>
      <c r="M441" s="277"/>
      <c r="N441" s="277"/>
      <c r="O441" s="277"/>
      <c r="P441" s="277"/>
      <c r="Q441" s="276"/>
      <c r="R441" s="61"/>
    </row>
    <row r="442" spans="5:18" x14ac:dyDescent="0.2">
      <c r="E442" s="277"/>
      <c r="F442" s="277"/>
      <c r="G442" s="277"/>
      <c r="H442" s="277"/>
      <c r="I442" s="277"/>
      <c r="J442" s="277"/>
      <c r="K442" s="277"/>
      <c r="L442" s="277"/>
      <c r="M442" s="277"/>
      <c r="N442" s="277"/>
      <c r="O442" s="277"/>
      <c r="P442" s="277"/>
      <c r="Q442" s="276"/>
      <c r="R442" s="61"/>
    </row>
    <row r="443" spans="5:18" x14ac:dyDescent="0.2">
      <c r="E443" s="277"/>
      <c r="F443" s="277"/>
      <c r="G443" s="277"/>
      <c r="H443" s="277"/>
      <c r="I443" s="277"/>
      <c r="J443" s="277"/>
      <c r="K443" s="277"/>
      <c r="L443" s="277"/>
      <c r="M443" s="277"/>
      <c r="N443" s="277"/>
      <c r="O443" s="277"/>
      <c r="P443" s="277"/>
      <c r="Q443" s="276"/>
      <c r="R443" s="61"/>
    </row>
    <row r="444" spans="5:18" x14ac:dyDescent="0.2">
      <c r="E444" s="277"/>
      <c r="F444" s="277"/>
      <c r="G444" s="277"/>
      <c r="H444" s="277"/>
      <c r="I444" s="277"/>
      <c r="J444" s="277"/>
      <c r="K444" s="277"/>
      <c r="L444" s="277"/>
      <c r="M444" s="277"/>
      <c r="N444" s="277"/>
      <c r="O444" s="277"/>
      <c r="P444" s="277"/>
      <c r="Q444" s="276"/>
      <c r="R444" s="61"/>
    </row>
    <row r="445" spans="5:18" x14ac:dyDescent="0.2">
      <c r="E445" s="277"/>
      <c r="F445" s="277"/>
      <c r="G445" s="277"/>
      <c r="H445" s="277"/>
      <c r="I445" s="277"/>
      <c r="J445" s="277"/>
      <c r="K445" s="277"/>
      <c r="L445" s="277"/>
      <c r="M445" s="277"/>
      <c r="N445" s="277"/>
      <c r="O445" s="277"/>
      <c r="P445" s="277"/>
      <c r="Q445" s="276"/>
      <c r="R445" s="61"/>
    </row>
    <row r="446" spans="5:18" x14ac:dyDescent="0.2">
      <c r="E446" s="277"/>
      <c r="F446" s="277"/>
      <c r="G446" s="277"/>
      <c r="H446" s="277"/>
      <c r="I446" s="277"/>
      <c r="J446" s="277"/>
      <c r="K446" s="277"/>
      <c r="L446" s="277"/>
      <c r="M446" s="277"/>
      <c r="N446" s="277"/>
      <c r="O446" s="277"/>
      <c r="P446" s="277"/>
      <c r="Q446" s="276"/>
      <c r="R446" s="61"/>
    </row>
    <row r="447" spans="5:18" x14ac:dyDescent="0.2">
      <c r="E447" s="277"/>
      <c r="F447" s="277"/>
      <c r="G447" s="277"/>
      <c r="H447" s="277"/>
      <c r="I447" s="277"/>
      <c r="J447" s="277"/>
      <c r="K447" s="277"/>
      <c r="L447" s="277"/>
      <c r="M447" s="277"/>
      <c r="N447" s="277"/>
      <c r="O447" s="277"/>
      <c r="P447" s="277"/>
      <c r="Q447" s="276"/>
      <c r="R447" s="61"/>
    </row>
    <row r="448" spans="5:18" x14ac:dyDescent="0.2">
      <c r="E448" s="277"/>
      <c r="F448" s="277"/>
      <c r="G448" s="277"/>
      <c r="H448" s="277"/>
      <c r="I448" s="277"/>
      <c r="J448" s="277"/>
      <c r="K448" s="277"/>
      <c r="L448" s="277"/>
      <c r="M448" s="277"/>
      <c r="N448" s="277"/>
      <c r="O448" s="277"/>
      <c r="P448" s="277"/>
      <c r="Q448" s="276"/>
      <c r="R448" s="61"/>
    </row>
    <row r="449" spans="5:18" x14ac:dyDescent="0.2">
      <c r="E449" s="277"/>
      <c r="F449" s="277"/>
      <c r="G449" s="277"/>
      <c r="H449" s="277"/>
      <c r="I449" s="277"/>
      <c r="J449" s="277"/>
      <c r="K449" s="277"/>
      <c r="L449" s="277"/>
      <c r="M449" s="277"/>
      <c r="N449" s="277"/>
      <c r="O449" s="277"/>
      <c r="P449" s="277"/>
      <c r="Q449" s="276"/>
      <c r="R449" s="61"/>
    </row>
    <row r="450" spans="5:18" x14ac:dyDescent="0.2">
      <c r="E450" s="277"/>
      <c r="F450" s="277"/>
      <c r="G450" s="277"/>
      <c r="H450" s="277"/>
      <c r="I450" s="277"/>
      <c r="J450" s="277"/>
      <c r="K450" s="277"/>
      <c r="L450" s="277"/>
      <c r="M450" s="277"/>
      <c r="N450" s="277"/>
      <c r="O450" s="277"/>
      <c r="P450" s="277"/>
      <c r="Q450" s="276"/>
      <c r="R450" s="61"/>
    </row>
    <row r="451" spans="5:18" x14ac:dyDescent="0.2">
      <c r="E451" s="277"/>
      <c r="F451" s="277"/>
      <c r="G451" s="277"/>
      <c r="H451" s="277"/>
      <c r="I451" s="277"/>
      <c r="J451" s="277"/>
      <c r="K451" s="277"/>
      <c r="L451" s="277"/>
      <c r="M451" s="277"/>
      <c r="N451" s="277"/>
      <c r="O451" s="277"/>
      <c r="P451" s="277"/>
      <c r="Q451" s="276"/>
      <c r="R451" s="61"/>
    </row>
    <row r="452" spans="5:18" x14ac:dyDescent="0.2">
      <c r="E452" s="277"/>
      <c r="F452" s="277"/>
      <c r="G452" s="277"/>
      <c r="H452" s="277"/>
      <c r="I452" s="277"/>
      <c r="J452" s="277"/>
      <c r="K452" s="277"/>
      <c r="L452" s="277"/>
      <c r="M452" s="277"/>
      <c r="N452" s="277"/>
      <c r="O452" s="277"/>
      <c r="P452" s="277"/>
      <c r="Q452" s="276"/>
      <c r="R452" s="61"/>
    </row>
    <row r="453" spans="5:18" x14ac:dyDescent="0.2">
      <c r="E453" s="277"/>
      <c r="F453" s="277"/>
      <c r="G453" s="277"/>
      <c r="H453" s="277"/>
      <c r="I453" s="277"/>
      <c r="J453" s="277"/>
      <c r="K453" s="277"/>
      <c r="L453" s="277"/>
      <c r="M453" s="277"/>
      <c r="N453" s="277"/>
      <c r="O453" s="277"/>
      <c r="P453" s="277"/>
      <c r="Q453" s="276"/>
      <c r="R453" s="61"/>
    </row>
    <row r="454" spans="5:18" x14ac:dyDescent="0.2">
      <c r="E454" s="277"/>
      <c r="F454" s="277"/>
      <c r="G454" s="277"/>
      <c r="H454" s="277"/>
      <c r="I454" s="277"/>
      <c r="J454" s="277"/>
      <c r="K454" s="277"/>
      <c r="L454" s="277"/>
      <c r="M454" s="277"/>
      <c r="N454" s="277"/>
      <c r="O454" s="277"/>
      <c r="P454" s="277"/>
      <c r="Q454" s="276"/>
      <c r="R454" s="61"/>
    </row>
    <row r="455" spans="5:18" x14ac:dyDescent="0.2">
      <c r="E455" s="277"/>
      <c r="F455" s="277"/>
      <c r="G455" s="277"/>
      <c r="H455" s="277"/>
      <c r="I455" s="277"/>
      <c r="J455" s="277"/>
      <c r="K455" s="277"/>
      <c r="L455" s="277"/>
      <c r="M455" s="277"/>
      <c r="N455" s="277"/>
      <c r="O455" s="277"/>
      <c r="P455" s="277"/>
      <c r="Q455" s="276"/>
      <c r="R455" s="61"/>
    </row>
    <row r="456" spans="5:18" x14ac:dyDescent="0.2">
      <c r="E456" s="277"/>
      <c r="F456" s="277"/>
      <c r="G456" s="277"/>
      <c r="H456" s="277"/>
      <c r="I456" s="277"/>
      <c r="J456" s="277"/>
      <c r="K456" s="277"/>
      <c r="L456" s="277"/>
      <c r="M456" s="277"/>
      <c r="N456" s="277"/>
      <c r="O456" s="277"/>
      <c r="P456" s="277"/>
      <c r="Q456" s="276"/>
      <c r="R456" s="61"/>
    </row>
    <row r="457" spans="5:18" x14ac:dyDescent="0.2">
      <c r="E457" s="277"/>
      <c r="F457" s="277"/>
      <c r="G457" s="277"/>
      <c r="H457" s="277"/>
      <c r="I457" s="277"/>
      <c r="J457" s="277"/>
      <c r="K457" s="277"/>
      <c r="L457" s="277"/>
      <c r="M457" s="277"/>
      <c r="N457" s="277"/>
      <c r="O457" s="277"/>
      <c r="P457" s="277"/>
      <c r="Q457" s="276"/>
      <c r="R457" s="61"/>
    </row>
    <row r="458" spans="5:18" x14ac:dyDescent="0.2">
      <c r="E458" s="277"/>
      <c r="F458" s="277"/>
      <c r="G458" s="277"/>
      <c r="H458" s="277"/>
      <c r="I458" s="277"/>
      <c r="J458" s="277"/>
      <c r="K458" s="277"/>
      <c r="L458" s="277"/>
      <c r="M458" s="277"/>
      <c r="N458" s="277"/>
      <c r="O458" s="277"/>
      <c r="P458" s="277"/>
      <c r="Q458" s="276"/>
      <c r="R458" s="61"/>
    </row>
    <row r="459" spans="5:18" x14ac:dyDescent="0.2">
      <c r="E459" s="277"/>
      <c r="F459" s="277"/>
      <c r="G459" s="277"/>
      <c r="H459" s="277"/>
      <c r="I459" s="277"/>
      <c r="J459" s="277"/>
      <c r="K459" s="277"/>
      <c r="L459" s="277"/>
      <c r="M459" s="277"/>
      <c r="N459" s="277"/>
      <c r="O459" s="277"/>
      <c r="P459" s="277"/>
      <c r="Q459" s="276"/>
      <c r="R459" s="61"/>
    </row>
    <row r="460" spans="5:18" x14ac:dyDescent="0.2">
      <c r="E460" s="277"/>
      <c r="F460" s="277"/>
      <c r="G460" s="277"/>
      <c r="H460" s="277"/>
      <c r="I460" s="277"/>
      <c r="J460" s="277"/>
      <c r="K460" s="277"/>
      <c r="L460" s="277"/>
      <c r="M460" s="277"/>
      <c r="N460" s="277"/>
      <c r="O460" s="277"/>
      <c r="P460" s="277"/>
      <c r="Q460" s="276"/>
      <c r="R460" s="61"/>
    </row>
    <row r="461" spans="5:18" x14ac:dyDescent="0.2">
      <c r="E461" s="277"/>
      <c r="F461" s="277"/>
      <c r="G461" s="277"/>
      <c r="H461" s="277"/>
      <c r="I461" s="277"/>
      <c r="J461" s="277"/>
      <c r="K461" s="277"/>
      <c r="L461" s="277"/>
      <c r="M461" s="277"/>
      <c r="N461" s="277"/>
      <c r="O461" s="277"/>
      <c r="P461" s="277"/>
      <c r="Q461" s="276"/>
      <c r="R461" s="61"/>
    </row>
    <row r="462" spans="5:18" x14ac:dyDescent="0.2">
      <c r="E462" s="277"/>
      <c r="F462" s="277"/>
      <c r="G462" s="277"/>
      <c r="H462" s="277"/>
      <c r="I462" s="277"/>
      <c r="J462" s="277"/>
      <c r="K462" s="277"/>
      <c r="L462" s="277"/>
      <c r="M462" s="277"/>
      <c r="N462" s="277"/>
      <c r="O462" s="277"/>
      <c r="P462" s="277"/>
      <c r="Q462" s="276"/>
      <c r="R462" s="61"/>
    </row>
    <row r="463" spans="5:18" x14ac:dyDescent="0.2">
      <c r="E463" s="277"/>
      <c r="F463" s="277"/>
      <c r="G463" s="277"/>
      <c r="H463" s="277"/>
      <c r="I463" s="277"/>
      <c r="J463" s="277"/>
      <c r="K463" s="277"/>
      <c r="L463" s="277"/>
      <c r="M463" s="277"/>
      <c r="N463" s="277"/>
      <c r="O463" s="277"/>
      <c r="P463" s="277"/>
      <c r="Q463" s="276"/>
      <c r="R463" s="61"/>
    </row>
    <row r="464" spans="5:18" x14ac:dyDescent="0.2">
      <c r="E464" s="277"/>
      <c r="F464" s="277"/>
      <c r="G464" s="277"/>
      <c r="H464" s="277"/>
      <c r="I464" s="277"/>
      <c r="J464" s="277"/>
      <c r="K464" s="277"/>
      <c r="L464" s="277"/>
      <c r="M464" s="277"/>
      <c r="N464" s="277"/>
      <c r="O464" s="277"/>
      <c r="P464" s="277"/>
      <c r="Q464" s="276"/>
      <c r="R464" s="61"/>
    </row>
    <row r="465" spans="5:18" x14ac:dyDescent="0.2">
      <c r="E465" s="277"/>
      <c r="F465" s="277"/>
      <c r="G465" s="277"/>
      <c r="H465" s="277"/>
      <c r="I465" s="277"/>
      <c r="J465" s="277"/>
      <c r="K465" s="277"/>
      <c r="L465" s="277"/>
      <c r="M465" s="277"/>
      <c r="N465" s="277"/>
      <c r="O465" s="277"/>
      <c r="P465" s="277"/>
      <c r="Q465" s="276"/>
      <c r="R465" s="61"/>
    </row>
    <row r="466" spans="5:18" x14ac:dyDescent="0.2">
      <c r="E466" s="277"/>
      <c r="F466" s="277"/>
      <c r="G466" s="277"/>
      <c r="H466" s="277"/>
      <c r="I466" s="277"/>
      <c r="J466" s="277"/>
      <c r="K466" s="277"/>
      <c r="L466" s="277"/>
      <c r="M466" s="277"/>
      <c r="N466" s="277"/>
      <c r="O466" s="277"/>
      <c r="P466" s="277"/>
      <c r="Q466" s="276"/>
      <c r="R466" s="61"/>
    </row>
    <row r="467" spans="5:18" x14ac:dyDescent="0.2">
      <c r="E467" s="277"/>
      <c r="F467" s="277"/>
      <c r="G467" s="277"/>
      <c r="H467" s="277"/>
      <c r="I467" s="277"/>
      <c r="J467" s="277"/>
      <c r="K467" s="277"/>
      <c r="L467" s="277"/>
      <c r="M467" s="277"/>
      <c r="N467" s="277"/>
      <c r="O467" s="277"/>
      <c r="P467" s="277"/>
      <c r="Q467" s="276"/>
      <c r="R467" s="61"/>
    </row>
    <row r="468" spans="5:18" x14ac:dyDescent="0.2">
      <c r="E468" s="277"/>
      <c r="F468" s="277"/>
      <c r="G468" s="277"/>
      <c r="H468" s="277"/>
      <c r="I468" s="277"/>
      <c r="J468" s="277"/>
      <c r="K468" s="277"/>
      <c r="L468" s="277"/>
      <c r="M468" s="277"/>
      <c r="N468" s="277"/>
      <c r="O468" s="277"/>
      <c r="P468" s="277"/>
      <c r="Q468" s="276"/>
      <c r="R468" s="61"/>
    </row>
    <row r="469" spans="5:18" x14ac:dyDescent="0.2">
      <c r="E469" s="277"/>
      <c r="F469" s="277"/>
      <c r="G469" s="277"/>
      <c r="H469" s="277"/>
      <c r="I469" s="277"/>
      <c r="J469" s="277"/>
      <c r="K469" s="277"/>
      <c r="L469" s="277"/>
      <c r="M469" s="277"/>
      <c r="N469" s="277"/>
      <c r="O469" s="277"/>
      <c r="P469" s="277"/>
      <c r="Q469" s="276"/>
      <c r="R469" s="61"/>
    </row>
    <row r="470" spans="5:18" x14ac:dyDescent="0.2">
      <c r="E470" s="277"/>
      <c r="F470" s="277"/>
      <c r="G470" s="277"/>
      <c r="H470" s="277"/>
      <c r="I470" s="277"/>
      <c r="J470" s="277"/>
      <c r="K470" s="277"/>
      <c r="L470" s="277"/>
      <c r="M470" s="277"/>
      <c r="N470" s="277"/>
      <c r="O470" s="277"/>
      <c r="P470" s="277"/>
      <c r="Q470" s="276"/>
      <c r="R470" s="61"/>
    </row>
    <row r="471" spans="5:18" x14ac:dyDescent="0.2">
      <c r="E471" s="277"/>
      <c r="F471" s="277"/>
      <c r="G471" s="277"/>
      <c r="H471" s="277"/>
      <c r="I471" s="277"/>
      <c r="J471" s="277"/>
      <c r="K471" s="277"/>
      <c r="L471" s="277"/>
      <c r="M471" s="277"/>
      <c r="N471" s="277"/>
      <c r="O471" s="277"/>
      <c r="P471" s="277"/>
      <c r="Q471" s="276"/>
      <c r="R471" s="61"/>
    </row>
    <row r="472" spans="5:18" x14ac:dyDescent="0.2">
      <c r="E472" s="277"/>
      <c r="F472" s="277"/>
      <c r="G472" s="277"/>
      <c r="H472" s="277"/>
      <c r="I472" s="277"/>
      <c r="J472" s="277"/>
      <c r="K472" s="277"/>
      <c r="L472" s="277"/>
      <c r="M472" s="277"/>
      <c r="N472" s="277"/>
      <c r="O472" s="277"/>
      <c r="P472" s="277"/>
      <c r="Q472" s="276"/>
      <c r="R472" s="61"/>
    </row>
    <row r="473" spans="5:18" x14ac:dyDescent="0.2">
      <c r="E473" s="277"/>
      <c r="F473" s="277"/>
      <c r="G473" s="277"/>
      <c r="H473" s="277"/>
      <c r="I473" s="277"/>
      <c r="J473" s="277"/>
      <c r="K473" s="277"/>
      <c r="L473" s="277"/>
      <c r="M473" s="277"/>
      <c r="N473" s="277"/>
      <c r="O473" s="277"/>
      <c r="P473" s="277"/>
      <c r="Q473" s="276"/>
      <c r="R473" s="61"/>
    </row>
    <row r="474" spans="5:18" x14ac:dyDescent="0.2">
      <c r="E474" s="277"/>
      <c r="F474" s="277"/>
      <c r="G474" s="277"/>
      <c r="H474" s="277"/>
      <c r="I474" s="277"/>
      <c r="J474" s="277"/>
      <c r="K474" s="277"/>
      <c r="L474" s="277"/>
      <c r="M474" s="277"/>
      <c r="N474" s="277"/>
      <c r="O474" s="277"/>
      <c r="P474" s="277"/>
      <c r="Q474" s="276"/>
      <c r="R474" s="61"/>
    </row>
    <row r="475" spans="5:18" x14ac:dyDescent="0.2">
      <c r="E475" s="277"/>
      <c r="F475" s="277"/>
      <c r="G475" s="277"/>
      <c r="H475" s="277"/>
      <c r="I475" s="277"/>
      <c r="J475" s="277"/>
      <c r="K475" s="277"/>
      <c r="L475" s="277"/>
      <c r="M475" s="277"/>
      <c r="N475" s="277"/>
      <c r="O475" s="277"/>
      <c r="P475" s="277"/>
      <c r="Q475" s="276"/>
      <c r="R475" s="61"/>
    </row>
    <row r="476" spans="5:18" x14ac:dyDescent="0.2">
      <c r="E476" s="277"/>
      <c r="F476" s="277"/>
      <c r="G476" s="277"/>
      <c r="H476" s="277"/>
      <c r="I476" s="277"/>
      <c r="J476" s="277"/>
      <c r="K476" s="277"/>
      <c r="L476" s="277"/>
      <c r="M476" s="277"/>
      <c r="N476" s="277"/>
      <c r="O476" s="277"/>
      <c r="P476" s="277"/>
      <c r="Q476" s="276"/>
      <c r="R476" s="61"/>
    </row>
    <row r="477" spans="5:18" x14ac:dyDescent="0.2">
      <c r="E477" s="277"/>
      <c r="F477" s="277"/>
      <c r="G477" s="277"/>
      <c r="H477" s="277"/>
      <c r="I477" s="277"/>
      <c r="J477" s="277"/>
      <c r="K477" s="277"/>
      <c r="L477" s="277"/>
      <c r="M477" s="277"/>
      <c r="N477" s="277"/>
      <c r="O477" s="277"/>
      <c r="P477" s="277"/>
      <c r="Q477" s="276"/>
      <c r="R477" s="61"/>
    </row>
    <row r="478" spans="5:18" x14ac:dyDescent="0.2">
      <c r="E478" s="277"/>
      <c r="F478" s="277"/>
      <c r="G478" s="277"/>
      <c r="H478" s="277"/>
      <c r="I478" s="277"/>
      <c r="J478" s="277"/>
      <c r="K478" s="277"/>
      <c r="L478" s="277"/>
      <c r="M478" s="277"/>
      <c r="N478" s="277"/>
      <c r="O478" s="277"/>
      <c r="P478" s="277"/>
      <c r="Q478" s="276"/>
      <c r="R478" s="61"/>
    </row>
    <row r="479" spans="5:18" x14ac:dyDescent="0.2">
      <c r="E479" s="277"/>
      <c r="F479" s="277"/>
      <c r="G479" s="277"/>
      <c r="H479" s="277"/>
      <c r="I479" s="277"/>
      <c r="J479" s="277"/>
      <c r="K479" s="277"/>
      <c r="L479" s="277"/>
      <c r="M479" s="277"/>
      <c r="N479" s="277"/>
      <c r="O479" s="277"/>
      <c r="P479" s="277"/>
      <c r="Q479" s="276"/>
      <c r="R479" s="61"/>
    </row>
    <row r="480" spans="5:18" x14ac:dyDescent="0.2">
      <c r="F480" s="62"/>
      <c r="G480" s="62"/>
      <c r="H480" s="62"/>
      <c r="I480" s="62"/>
      <c r="J480" s="62"/>
      <c r="K480" s="62"/>
      <c r="L480" s="62"/>
      <c r="M480" s="62"/>
      <c r="N480" s="62"/>
      <c r="O480" s="62"/>
      <c r="P480" s="62"/>
      <c r="Q480" s="62"/>
      <c r="R480" s="61"/>
    </row>
  </sheetData>
  <mergeCells count="3">
    <mergeCell ref="B1:O1"/>
    <mergeCell ref="B2:O2"/>
    <mergeCell ref="B3:O3"/>
  </mergeCells>
  <pageMargins left="0.23622047244094491" right="0.23622047244094491" top="0.74803149606299213" bottom="0.74803149606299213" header="0.31496062992125984" footer="0.31496062992125984"/>
  <pageSetup paperSize="9" scale="75" orientation="landscape" r:id="rId1"/>
  <headerFooter>
    <oddHeader>&amp;L &amp;R&amp;A</oddHeader>
    <oddFooter>&amp;L&amp;F</oddFooter>
    <evenHeader>&amp;L </evenHeader>
    <evenFooter>&amp;L </evenFooter>
    <firstHeader>&amp;L </firstHeader>
    <firstFooter>&amp;L </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CDB3E-EBAA-4F45-9376-F487A758935C}">
  <sheetPr codeName="Sheet12" filterMode="1"/>
  <dimension ref="B1:W463"/>
  <sheetViews>
    <sheetView workbookViewId="0">
      <selection activeCell="T1" sqref="T1:U121"/>
    </sheetView>
  </sheetViews>
  <sheetFormatPr defaultRowHeight="15" x14ac:dyDescent="0.25"/>
  <sheetData>
    <row r="1" spans="2:23" x14ac:dyDescent="0.25">
      <c r="B1" t="s">
        <v>119</v>
      </c>
      <c r="T1" t="s">
        <v>570</v>
      </c>
      <c r="U1" t="s">
        <v>571</v>
      </c>
      <c r="V1" t="s">
        <v>572</v>
      </c>
      <c r="W1" t="s">
        <v>573</v>
      </c>
    </row>
    <row r="2" spans="2:23" hidden="1" x14ac:dyDescent="0.25">
      <c r="T2">
        <v>10360</v>
      </c>
      <c r="U2">
        <f>_xlfn.XLOOKUP(T2,V:V,V:V)</f>
        <v>10360</v>
      </c>
      <c r="V2">
        <v>10360</v>
      </c>
      <c r="W2">
        <f>_xlfn.XLOOKUP(V2,T:T,T:T)</f>
        <v>10360</v>
      </c>
    </row>
    <row r="3" spans="2:23" hidden="1" x14ac:dyDescent="0.25">
      <c r="B3" s="187" t="s">
        <v>66</v>
      </c>
      <c r="C3" s="187"/>
      <c r="T3">
        <v>10450</v>
      </c>
      <c r="U3">
        <f t="shared" ref="U3:U66" si="0">_xlfn.XLOOKUP(T3,V:V,V:V)</f>
        <v>10450</v>
      </c>
      <c r="V3">
        <v>10361</v>
      </c>
      <c r="W3" t="e">
        <f t="shared" ref="W3:W66" si="1">_xlfn.XLOOKUP(V3,T:T,T:T)</f>
        <v>#N/A</v>
      </c>
    </row>
    <row r="4" spans="2:23" hidden="1" x14ac:dyDescent="0.25">
      <c r="B4" s="187"/>
      <c r="C4" s="187"/>
      <c r="T4">
        <v>11258</v>
      </c>
      <c r="U4">
        <f t="shared" si="0"/>
        <v>11258</v>
      </c>
      <c r="V4">
        <v>10362</v>
      </c>
      <c r="W4" t="e">
        <f t="shared" si="1"/>
        <v>#N/A</v>
      </c>
    </row>
    <row r="5" spans="2:23" hidden="1" x14ac:dyDescent="0.25">
      <c r="B5" s="187"/>
      <c r="C5" s="187"/>
      <c r="T5">
        <v>11264</v>
      </c>
      <c r="U5">
        <f t="shared" si="0"/>
        <v>11264</v>
      </c>
      <c r="V5">
        <v>10363</v>
      </c>
      <c r="W5" t="e">
        <f t="shared" si="1"/>
        <v>#N/A</v>
      </c>
    </row>
    <row r="6" spans="2:23" hidden="1" x14ac:dyDescent="0.25">
      <c r="B6" s="187" t="s">
        <v>574</v>
      </c>
      <c r="C6" s="187"/>
      <c r="T6">
        <v>11267</v>
      </c>
      <c r="U6">
        <f t="shared" si="0"/>
        <v>11267</v>
      </c>
      <c r="V6">
        <v>10364</v>
      </c>
      <c r="W6" t="e">
        <f t="shared" si="1"/>
        <v>#N/A</v>
      </c>
    </row>
    <row r="7" spans="2:23" hidden="1" x14ac:dyDescent="0.25">
      <c r="B7" s="187"/>
      <c r="C7" s="187"/>
      <c r="T7">
        <v>11360</v>
      </c>
      <c r="U7">
        <f t="shared" si="0"/>
        <v>11360</v>
      </c>
      <c r="V7">
        <v>10365</v>
      </c>
      <c r="W7" t="e">
        <f t="shared" si="1"/>
        <v>#N/A</v>
      </c>
    </row>
    <row r="8" spans="2:23" x14ac:dyDescent="0.25">
      <c r="B8" s="187"/>
      <c r="C8" s="187"/>
      <c r="T8" s="189">
        <v>11363</v>
      </c>
      <c r="U8" s="189" t="e">
        <f t="shared" si="0"/>
        <v>#N/A</v>
      </c>
      <c r="V8">
        <v>10366</v>
      </c>
      <c r="W8" t="e">
        <f t="shared" si="1"/>
        <v>#N/A</v>
      </c>
    </row>
    <row r="9" spans="2:23" x14ac:dyDescent="0.25">
      <c r="B9" s="187" t="s">
        <v>575</v>
      </c>
      <c r="C9" s="187"/>
      <c r="T9" s="189">
        <v>11366</v>
      </c>
      <c r="U9" s="189" t="e">
        <f t="shared" si="0"/>
        <v>#N/A</v>
      </c>
      <c r="V9">
        <v>10367</v>
      </c>
      <c r="W9" t="e">
        <f t="shared" si="1"/>
        <v>#N/A</v>
      </c>
    </row>
    <row r="10" spans="2:23" x14ac:dyDescent="0.25">
      <c r="B10" s="187">
        <v>10314</v>
      </c>
      <c r="C10" s="187"/>
      <c r="T10" s="189">
        <v>11368</v>
      </c>
      <c r="U10" s="189" t="e">
        <f t="shared" si="0"/>
        <v>#N/A</v>
      </c>
      <c r="V10">
        <v>10368</v>
      </c>
      <c r="W10" t="e">
        <f t="shared" si="1"/>
        <v>#N/A</v>
      </c>
    </row>
    <row r="11" spans="2:23" x14ac:dyDescent="0.25">
      <c r="B11" s="187">
        <v>10429</v>
      </c>
      <c r="C11" s="187"/>
      <c r="T11" s="189">
        <v>11368</v>
      </c>
      <c r="U11" s="189" t="e">
        <f t="shared" si="0"/>
        <v>#N/A</v>
      </c>
      <c r="V11">
        <v>10369</v>
      </c>
      <c r="W11" t="e">
        <f t="shared" si="1"/>
        <v>#N/A</v>
      </c>
    </row>
    <row r="12" spans="2:23" x14ac:dyDescent="0.25">
      <c r="B12" s="187"/>
      <c r="C12" s="187"/>
      <c r="T12" s="189">
        <v>11369</v>
      </c>
      <c r="U12" s="189" t="e">
        <f t="shared" si="0"/>
        <v>#N/A</v>
      </c>
      <c r="V12">
        <v>10370</v>
      </c>
      <c r="W12" t="e">
        <f t="shared" si="1"/>
        <v>#N/A</v>
      </c>
    </row>
    <row r="13" spans="2:23" x14ac:dyDescent="0.25">
      <c r="B13" s="187">
        <v>10178</v>
      </c>
      <c r="C13" s="187"/>
      <c r="T13" s="189">
        <v>11372</v>
      </c>
      <c r="U13" s="189" t="e">
        <f t="shared" si="0"/>
        <v>#N/A</v>
      </c>
      <c r="V13">
        <v>10371</v>
      </c>
      <c r="W13" t="e">
        <f t="shared" si="1"/>
        <v>#N/A</v>
      </c>
    </row>
    <row r="14" spans="2:23" x14ac:dyDescent="0.25">
      <c r="B14" s="187" t="s">
        <v>576</v>
      </c>
      <c r="C14" s="187"/>
      <c r="T14" s="189">
        <v>11375</v>
      </c>
      <c r="U14" s="189" t="e">
        <f t="shared" si="0"/>
        <v>#N/A</v>
      </c>
      <c r="V14">
        <v>10372</v>
      </c>
      <c r="W14" t="e">
        <f t="shared" si="1"/>
        <v>#N/A</v>
      </c>
    </row>
    <row r="15" spans="2:23" x14ac:dyDescent="0.25">
      <c r="B15" s="187">
        <v>10157</v>
      </c>
      <c r="C15" s="187"/>
      <c r="T15" s="189">
        <v>11376</v>
      </c>
      <c r="U15" s="189" t="e">
        <f t="shared" si="0"/>
        <v>#N/A</v>
      </c>
      <c r="V15">
        <v>10373</v>
      </c>
      <c r="W15" t="e">
        <f t="shared" si="1"/>
        <v>#N/A</v>
      </c>
    </row>
    <row r="16" spans="2:23" x14ac:dyDescent="0.25">
      <c r="B16" s="187">
        <v>10154</v>
      </c>
      <c r="C16" s="187"/>
      <c r="T16" s="189">
        <v>11378</v>
      </c>
      <c r="U16" s="189" t="e">
        <f t="shared" si="0"/>
        <v>#N/A</v>
      </c>
      <c r="V16">
        <v>10374</v>
      </c>
      <c r="W16" t="e">
        <f t="shared" si="1"/>
        <v>#N/A</v>
      </c>
    </row>
    <row r="17" spans="2:23" hidden="1" x14ac:dyDescent="0.25">
      <c r="B17" s="187">
        <v>10163</v>
      </c>
      <c r="C17" s="187"/>
      <c r="T17">
        <v>11381</v>
      </c>
      <c r="U17">
        <f t="shared" si="0"/>
        <v>11381</v>
      </c>
      <c r="V17">
        <v>10375</v>
      </c>
      <c r="W17" t="e">
        <f t="shared" si="1"/>
        <v>#N/A</v>
      </c>
    </row>
    <row r="18" spans="2:23" x14ac:dyDescent="0.25">
      <c r="B18" s="187">
        <v>10127</v>
      </c>
      <c r="C18" s="187"/>
      <c r="T18" s="189">
        <v>11384</v>
      </c>
      <c r="U18" s="189" t="e">
        <f t="shared" si="0"/>
        <v>#N/A</v>
      </c>
      <c r="V18">
        <v>10376</v>
      </c>
      <c r="W18" t="e">
        <f t="shared" si="1"/>
        <v>#N/A</v>
      </c>
    </row>
    <row r="19" spans="2:23" hidden="1" x14ac:dyDescent="0.25">
      <c r="B19" s="187">
        <v>10172</v>
      </c>
      <c r="C19" s="187"/>
      <c r="T19">
        <v>11409</v>
      </c>
      <c r="U19">
        <f t="shared" si="0"/>
        <v>11409</v>
      </c>
      <c r="V19">
        <v>10377</v>
      </c>
      <c r="W19" t="e">
        <f t="shared" si="1"/>
        <v>#N/A</v>
      </c>
    </row>
    <row r="20" spans="2:23" hidden="1" x14ac:dyDescent="0.25">
      <c r="B20" s="187" t="s">
        <v>577</v>
      </c>
      <c r="C20" s="187"/>
      <c r="T20">
        <v>11412</v>
      </c>
      <c r="U20">
        <f t="shared" si="0"/>
        <v>11412</v>
      </c>
      <c r="V20">
        <v>10378</v>
      </c>
      <c r="W20" t="e">
        <f t="shared" si="1"/>
        <v>#N/A</v>
      </c>
    </row>
    <row r="21" spans="2:23" hidden="1" x14ac:dyDescent="0.25">
      <c r="B21" s="187">
        <v>10169</v>
      </c>
      <c r="C21" s="187"/>
      <c r="T21">
        <v>11415</v>
      </c>
      <c r="U21">
        <f t="shared" si="0"/>
        <v>11415</v>
      </c>
      <c r="V21">
        <v>10379</v>
      </c>
      <c r="W21" t="e">
        <f t="shared" si="1"/>
        <v>#N/A</v>
      </c>
    </row>
    <row r="22" spans="2:23" hidden="1" x14ac:dyDescent="0.25">
      <c r="B22" s="187" t="s">
        <v>578</v>
      </c>
      <c r="C22" s="187"/>
      <c r="T22">
        <v>11425</v>
      </c>
      <c r="U22">
        <f t="shared" si="0"/>
        <v>11425</v>
      </c>
      <c r="V22">
        <v>10380</v>
      </c>
      <c r="W22" t="e">
        <f t="shared" si="1"/>
        <v>#N/A</v>
      </c>
    </row>
    <row r="23" spans="2:23" hidden="1" x14ac:dyDescent="0.25">
      <c r="B23" s="187">
        <v>10117</v>
      </c>
      <c r="C23" s="187"/>
      <c r="T23">
        <v>11438</v>
      </c>
      <c r="U23">
        <f t="shared" si="0"/>
        <v>11438</v>
      </c>
      <c r="V23">
        <v>10381</v>
      </c>
      <c r="W23" t="e">
        <f t="shared" si="1"/>
        <v>#N/A</v>
      </c>
    </row>
    <row r="24" spans="2:23" hidden="1" x14ac:dyDescent="0.25">
      <c r="B24" s="187"/>
      <c r="C24" s="187" t="s">
        <v>579</v>
      </c>
      <c r="T24">
        <v>11441</v>
      </c>
      <c r="U24">
        <f t="shared" si="0"/>
        <v>11441</v>
      </c>
      <c r="V24">
        <v>10450</v>
      </c>
      <c r="W24">
        <f t="shared" si="1"/>
        <v>10450</v>
      </c>
    </row>
    <row r="25" spans="2:23" hidden="1" x14ac:dyDescent="0.25">
      <c r="B25" s="187"/>
      <c r="C25" s="187"/>
      <c r="T25">
        <v>11444</v>
      </c>
      <c r="U25">
        <f t="shared" si="0"/>
        <v>11444</v>
      </c>
      <c r="V25">
        <v>11258</v>
      </c>
      <c r="W25">
        <f t="shared" si="1"/>
        <v>11258</v>
      </c>
    </row>
    <row r="26" spans="2:23" hidden="1" x14ac:dyDescent="0.25">
      <c r="B26" s="187"/>
      <c r="C26" s="187"/>
      <c r="T26">
        <v>11447</v>
      </c>
      <c r="U26">
        <f t="shared" si="0"/>
        <v>11447</v>
      </c>
      <c r="V26">
        <v>11264</v>
      </c>
      <c r="W26">
        <f t="shared" si="1"/>
        <v>11264</v>
      </c>
    </row>
    <row r="27" spans="2:23" hidden="1" x14ac:dyDescent="0.25">
      <c r="B27" s="187" t="s">
        <v>575</v>
      </c>
      <c r="C27" s="187"/>
      <c r="T27">
        <v>11448</v>
      </c>
      <c r="U27">
        <f t="shared" si="0"/>
        <v>11448</v>
      </c>
      <c r="V27">
        <v>11267</v>
      </c>
      <c r="W27">
        <f t="shared" si="1"/>
        <v>11267</v>
      </c>
    </row>
    <row r="28" spans="2:23" hidden="1" x14ac:dyDescent="0.25">
      <c r="B28" s="187" t="s">
        <v>580</v>
      </c>
      <c r="C28" s="187"/>
      <c r="T28">
        <v>11457</v>
      </c>
      <c r="U28">
        <f t="shared" si="0"/>
        <v>11457</v>
      </c>
      <c r="V28">
        <v>11360</v>
      </c>
      <c r="W28">
        <f t="shared" si="1"/>
        <v>11360</v>
      </c>
    </row>
    <row r="29" spans="2:23" hidden="1" x14ac:dyDescent="0.25">
      <c r="B29" s="187">
        <v>10315</v>
      </c>
      <c r="C29" s="187"/>
      <c r="T29">
        <v>11460</v>
      </c>
      <c r="U29">
        <f t="shared" si="0"/>
        <v>11460</v>
      </c>
      <c r="V29">
        <v>11381</v>
      </c>
      <c r="W29">
        <f t="shared" si="1"/>
        <v>11381</v>
      </c>
    </row>
    <row r="30" spans="2:23" hidden="1" x14ac:dyDescent="0.25">
      <c r="B30" s="187">
        <v>10419</v>
      </c>
      <c r="C30" s="187"/>
      <c r="T30">
        <v>11463</v>
      </c>
      <c r="U30">
        <f t="shared" si="0"/>
        <v>11463</v>
      </c>
      <c r="V30">
        <v>11409</v>
      </c>
      <c r="W30">
        <f t="shared" si="1"/>
        <v>11409</v>
      </c>
    </row>
    <row r="31" spans="2:23" hidden="1" x14ac:dyDescent="0.25">
      <c r="B31" s="187">
        <v>10429</v>
      </c>
      <c r="C31" s="187"/>
      <c r="E31" t="s">
        <v>579</v>
      </c>
      <c r="T31">
        <v>11466</v>
      </c>
      <c r="U31">
        <f t="shared" si="0"/>
        <v>11466</v>
      </c>
      <c r="V31">
        <v>11410</v>
      </c>
      <c r="W31" t="e">
        <f t="shared" si="1"/>
        <v>#N/A</v>
      </c>
    </row>
    <row r="32" spans="2:23" hidden="1" x14ac:dyDescent="0.25">
      <c r="B32" s="187" t="s">
        <v>577</v>
      </c>
      <c r="C32" s="187"/>
      <c r="T32">
        <v>11479</v>
      </c>
      <c r="U32">
        <f t="shared" si="0"/>
        <v>11479</v>
      </c>
      <c r="V32">
        <v>11411</v>
      </c>
      <c r="W32" t="e">
        <f t="shared" si="1"/>
        <v>#N/A</v>
      </c>
    </row>
    <row r="33" spans="2:23" hidden="1" x14ac:dyDescent="0.25">
      <c r="B33" s="187">
        <v>10166</v>
      </c>
      <c r="C33" s="187"/>
      <c r="T33">
        <v>11480</v>
      </c>
      <c r="U33">
        <f t="shared" si="0"/>
        <v>11480</v>
      </c>
      <c r="V33">
        <v>11412</v>
      </c>
      <c r="W33">
        <f t="shared" si="1"/>
        <v>11412</v>
      </c>
    </row>
    <row r="34" spans="2:23" hidden="1" x14ac:dyDescent="0.25">
      <c r="B34" s="187">
        <v>10178</v>
      </c>
      <c r="C34" s="187"/>
      <c r="T34">
        <v>11482</v>
      </c>
      <c r="U34">
        <f t="shared" si="0"/>
        <v>11482</v>
      </c>
      <c r="V34">
        <v>11413</v>
      </c>
      <c r="W34" t="e">
        <f t="shared" si="1"/>
        <v>#N/A</v>
      </c>
    </row>
    <row r="35" spans="2:23" hidden="1" x14ac:dyDescent="0.25">
      <c r="B35" s="187" t="s">
        <v>581</v>
      </c>
      <c r="C35" s="187"/>
      <c r="T35">
        <v>11485</v>
      </c>
      <c r="U35">
        <f t="shared" si="0"/>
        <v>11485</v>
      </c>
      <c r="V35">
        <v>11414</v>
      </c>
      <c r="W35" t="e">
        <f t="shared" si="1"/>
        <v>#N/A</v>
      </c>
    </row>
    <row r="36" spans="2:23" hidden="1" x14ac:dyDescent="0.25">
      <c r="B36" s="187">
        <v>10117</v>
      </c>
      <c r="C36" s="187"/>
      <c r="T36">
        <v>11495</v>
      </c>
      <c r="U36">
        <f t="shared" si="0"/>
        <v>11495</v>
      </c>
      <c r="V36">
        <v>11415</v>
      </c>
      <c r="W36">
        <f t="shared" si="1"/>
        <v>11415</v>
      </c>
    </row>
    <row r="37" spans="2:23" hidden="1" x14ac:dyDescent="0.25">
      <c r="B37" s="187"/>
      <c r="C37" s="187"/>
      <c r="T37">
        <v>11496</v>
      </c>
      <c r="U37">
        <f t="shared" si="0"/>
        <v>11496</v>
      </c>
      <c r="V37">
        <v>11416</v>
      </c>
      <c r="W37" t="e">
        <f t="shared" si="1"/>
        <v>#N/A</v>
      </c>
    </row>
    <row r="38" spans="2:23" hidden="1" x14ac:dyDescent="0.25">
      <c r="B38" s="187"/>
      <c r="C38" s="187"/>
      <c r="T38">
        <v>11498</v>
      </c>
      <c r="U38">
        <f t="shared" si="0"/>
        <v>11498</v>
      </c>
      <c r="V38">
        <v>11417</v>
      </c>
      <c r="W38" t="e">
        <f t="shared" si="1"/>
        <v>#N/A</v>
      </c>
    </row>
    <row r="39" spans="2:23" hidden="1" x14ac:dyDescent="0.25">
      <c r="B39" s="187"/>
      <c r="C39" s="187"/>
      <c r="T39">
        <v>11501</v>
      </c>
      <c r="U39">
        <f t="shared" si="0"/>
        <v>11501</v>
      </c>
      <c r="V39">
        <v>11418</v>
      </c>
      <c r="W39" t="e">
        <f t="shared" si="1"/>
        <v>#N/A</v>
      </c>
    </row>
    <row r="40" spans="2:23" hidden="1" x14ac:dyDescent="0.25">
      <c r="B40" s="187">
        <v>10226</v>
      </c>
      <c r="C40" s="187"/>
      <c r="T40">
        <v>11502</v>
      </c>
      <c r="U40">
        <f t="shared" si="0"/>
        <v>11502</v>
      </c>
      <c r="V40">
        <v>11419</v>
      </c>
      <c r="W40" t="e">
        <f t="shared" si="1"/>
        <v>#N/A</v>
      </c>
    </row>
    <row r="41" spans="2:23" hidden="1" x14ac:dyDescent="0.25">
      <c r="B41" s="187">
        <v>10227</v>
      </c>
      <c r="C41" s="187"/>
      <c r="T41">
        <v>11504</v>
      </c>
      <c r="U41">
        <f t="shared" si="0"/>
        <v>11504</v>
      </c>
      <c r="V41">
        <v>11420</v>
      </c>
      <c r="W41" t="e">
        <f t="shared" si="1"/>
        <v>#N/A</v>
      </c>
    </row>
    <row r="42" spans="2:23" hidden="1" x14ac:dyDescent="0.25">
      <c r="B42" s="187">
        <v>10228</v>
      </c>
      <c r="C42" s="187"/>
      <c r="T42">
        <v>11510</v>
      </c>
      <c r="U42">
        <f t="shared" si="0"/>
        <v>11510</v>
      </c>
      <c r="V42">
        <v>11421</v>
      </c>
      <c r="W42" t="e">
        <f t="shared" si="1"/>
        <v>#N/A</v>
      </c>
    </row>
    <row r="43" spans="2:23" hidden="1" x14ac:dyDescent="0.25">
      <c r="B43" s="187">
        <v>10230</v>
      </c>
      <c r="C43" s="187"/>
      <c r="T43">
        <v>11513</v>
      </c>
      <c r="U43">
        <f t="shared" si="0"/>
        <v>11513</v>
      </c>
      <c r="V43">
        <v>11422</v>
      </c>
      <c r="W43" t="e">
        <f t="shared" si="1"/>
        <v>#N/A</v>
      </c>
    </row>
    <row r="44" spans="2:23" hidden="1" x14ac:dyDescent="0.25">
      <c r="B44" s="187"/>
      <c r="C44" s="187" t="s">
        <v>582</v>
      </c>
      <c r="T44">
        <v>11516</v>
      </c>
      <c r="U44">
        <f t="shared" si="0"/>
        <v>11516</v>
      </c>
      <c r="V44">
        <v>11423</v>
      </c>
      <c r="W44" t="e">
        <f t="shared" si="1"/>
        <v>#N/A</v>
      </c>
    </row>
    <row r="45" spans="2:23" hidden="1" x14ac:dyDescent="0.25">
      <c r="B45" s="187"/>
      <c r="C45" s="187"/>
      <c r="T45">
        <v>11519</v>
      </c>
      <c r="U45">
        <f t="shared" si="0"/>
        <v>11519</v>
      </c>
      <c r="V45">
        <v>11424</v>
      </c>
      <c r="W45" t="e">
        <f t="shared" si="1"/>
        <v>#N/A</v>
      </c>
    </row>
    <row r="46" spans="2:23" hidden="1" x14ac:dyDescent="0.25">
      <c r="B46" s="187"/>
      <c r="C46" s="187"/>
      <c r="T46">
        <v>11522</v>
      </c>
      <c r="U46">
        <f t="shared" si="0"/>
        <v>11522</v>
      </c>
      <c r="V46">
        <v>11425</v>
      </c>
      <c r="W46">
        <f t="shared" si="1"/>
        <v>11425</v>
      </c>
    </row>
    <row r="47" spans="2:23" hidden="1" x14ac:dyDescent="0.25">
      <c r="B47" s="187">
        <v>10226</v>
      </c>
      <c r="C47" s="187"/>
      <c r="T47">
        <v>11544</v>
      </c>
      <c r="U47">
        <f t="shared" si="0"/>
        <v>11544</v>
      </c>
      <c r="V47">
        <v>11438</v>
      </c>
      <c r="W47">
        <f t="shared" si="1"/>
        <v>11438</v>
      </c>
    </row>
    <row r="48" spans="2:23" hidden="1" x14ac:dyDescent="0.25">
      <c r="B48" s="187" t="s">
        <v>583</v>
      </c>
      <c r="C48" s="187"/>
      <c r="T48">
        <v>11547</v>
      </c>
      <c r="U48">
        <f t="shared" si="0"/>
        <v>11547</v>
      </c>
      <c r="V48">
        <v>11439</v>
      </c>
      <c r="W48" t="e">
        <f t="shared" si="1"/>
        <v>#N/A</v>
      </c>
    </row>
    <row r="49" spans="2:23" hidden="1" x14ac:dyDescent="0.25">
      <c r="B49" s="187" t="s">
        <v>584</v>
      </c>
      <c r="C49" s="187"/>
      <c r="T49">
        <v>11550</v>
      </c>
      <c r="U49">
        <f t="shared" si="0"/>
        <v>11550</v>
      </c>
      <c r="V49">
        <v>11440</v>
      </c>
      <c r="W49" t="e">
        <f t="shared" si="1"/>
        <v>#N/A</v>
      </c>
    </row>
    <row r="50" spans="2:23" hidden="1" x14ac:dyDescent="0.25">
      <c r="B50" s="187"/>
      <c r="C50" s="187" t="s">
        <v>582</v>
      </c>
      <c r="T50">
        <v>11553</v>
      </c>
      <c r="U50">
        <f t="shared" si="0"/>
        <v>11553</v>
      </c>
      <c r="V50">
        <v>11441</v>
      </c>
      <c r="W50">
        <f t="shared" si="1"/>
        <v>11441</v>
      </c>
    </row>
    <row r="51" spans="2:23" hidden="1" x14ac:dyDescent="0.25">
      <c r="B51" s="187"/>
      <c r="C51" s="187"/>
      <c r="E51" t="s">
        <v>582</v>
      </c>
      <c r="T51">
        <v>11556</v>
      </c>
      <c r="U51">
        <f t="shared" si="0"/>
        <v>11556</v>
      </c>
      <c r="V51">
        <v>11442</v>
      </c>
      <c r="W51" t="e">
        <f t="shared" si="1"/>
        <v>#N/A</v>
      </c>
    </row>
    <row r="52" spans="2:23" hidden="1" x14ac:dyDescent="0.25">
      <c r="B52" s="187"/>
      <c r="C52" s="187"/>
      <c r="T52">
        <v>11559</v>
      </c>
      <c r="U52">
        <f t="shared" si="0"/>
        <v>11559</v>
      </c>
      <c r="V52">
        <v>11443</v>
      </c>
      <c r="W52" t="e">
        <f t="shared" si="1"/>
        <v>#N/A</v>
      </c>
    </row>
    <row r="53" spans="2:23" hidden="1" x14ac:dyDescent="0.25">
      <c r="B53" s="187">
        <v>10369</v>
      </c>
      <c r="C53" s="187"/>
      <c r="T53">
        <v>11560</v>
      </c>
      <c r="U53">
        <f t="shared" si="0"/>
        <v>11560</v>
      </c>
      <c r="V53">
        <v>11444</v>
      </c>
      <c r="W53">
        <f t="shared" si="1"/>
        <v>11444</v>
      </c>
    </row>
    <row r="54" spans="2:23" hidden="1" x14ac:dyDescent="0.25">
      <c r="B54" s="187" t="s">
        <v>585</v>
      </c>
      <c r="C54" s="187"/>
      <c r="T54">
        <v>11562</v>
      </c>
      <c r="U54">
        <f t="shared" si="0"/>
        <v>11562</v>
      </c>
      <c r="V54">
        <v>11445</v>
      </c>
      <c r="W54" t="e">
        <f t="shared" si="1"/>
        <v>#N/A</v>
      </c>
    </row>
    <row r="55" spans="2:23" hidden="1" x14ac:dyDescent="0.25">
      <c r="B55" s="187">
        <v>10368</v>
      </c>
      <c r="C55" s="187"/>
      <c r="T55">
        <v>11565</v>
      </c>
      <c r="U55">
        <f t="shared" si="0"/>
        <v>11565</v>
      </c>
      <c r="V55">
        <v>11446</v>
      </c>
      <c r="W55" t="e">
        <f t="shared" si="1"/>
        <v>#N/A</v>
      </c>
    </row>
    <row r="56" spans="2:23" hidden="1" x14ac:dyDescent="0.25">
      <c r="B56" s="187"/>
      <c r="C56" s="187"/>
      <c r="T56">
        <v>11568</v>
      </c>
      <c r="U56">
        <f t="shared" si="0"/>
        <v>11568</v>
      </c>
      <c r="V56">
        <v>11447</v>
      </c>
      <c r="W56">
        <f t="shared" si="1"/>
        <v>11447</v>
      </c>
    </row>
    <row r="57" spans="2:23" hidden="1" x14ac:dyDescent="0.25">
      <c r="B57" s="187"/>
      <c r="C57" s="187"/>
      <c r="E57" t="s">
        <v>582</v>
      </c>
      <c r="T57">
        <v>11571</v>
      </c>
      <c r="U57">
        <f t="shared" si="0"/>
        <v>11571</v>
      </c>
      <c r="V57">
        <v>11448</v>
      </c>
      <c r="W57">
        <f t="shared" si="1"/>
        <v>11448</v>
      </c>
    </row>
    <row r="58" spans="2:23" hidden="1" x14ac:dyDescent="0.25">
      <c r="B58" s="187"/>
      <c r="C58" s="187"/>
      <c r="T58">
        <v>11574</v>
      </c>
      <c r="U58">
        <f t="shared" si="0"/>
        <v>11574</v>
      </c>
      <c r="V58">
        <v>11449</v>
      </c>
      <c r="W58" t="e">
        <f t="shared" si="1"/>
        <v>#N/A</v>
      </c>
    </row>
    <row r="59" spans="2:23" hidden="1" x14ac:dyDescent="0.25">
      <c r="B59" s="187">
        <v>10394</v>
      </c>
      <c r="C59" s="187"/>
      <c r="T59">
        <v>11577</v>
      </c>
      <c r="U59">
        <f t="shared" si="0"/>
        <v>11577</v>
      </c>
      <c r="V59">
        <v>11450</v>
      </c>
      <c r="W59" t="e">
        <f t="shared" si="1"/>
        <v>#N/A</v>
      </c>
    </row>
    <row r="60" spans="2:23" hidden="1" x14ac:dyDescent="0.25">
      <c r="B60" s="187"/>
      <c r="C60" s="187"/>
      <c r="T60">
        <v>11578</v>
      </c>
      <c r="U60">
        <f t="shared" si="0"/>
        <v>11578</v>
      </c>
      <c r="V60">
        <v>11451</v>
      </c>
      <c r="W60" t="e">
        <f t="shared" si="1"/>
        <v>#N/A</v>
      </c>
    </row>
    <row r="61" spans="2:23" hidden="1" x14ac:dyDescent="0.25">
      <c r="B61" s="187"/>
      <c r="C61" s="187"/>
      <c r="T61">
        <v>11605</v>
      </c>
      <c r="U61">
        <f t="shared" si="0"/>
        <v>11605</v>
      </c>
      <c r="V61">
        <v>11452</v>
      </c>
      <c r="W61" t="e">
        <f t="shared" si="1"/>
        <v>#N/A</v>
      </c>
    </row>
    <row r="62" spans="2:23" hidden="1" x14ac:dyDescent="0.25">
      <c r="B62" s="187"/>
      <c r="C62" s="187"/>
      <c r="T62">
        <v>11608</v>
      </c>
      <c r="U62">
        <f t="shared" si="0"/>
        <v>11608</v>
      </c>
      <c r="V62">
        <v>11453</v>
      </c>
      <c r="W62" t="e">
        <f t="shared" si="1"/>
        <v>#N/A</v>
      </c>
    </row>
    <row r="63" spans="2:23" hidden="1" x14ac:dyDescent="0.25">
      <c r="B63" s="187">
        <v>10444</v>
      </c>
      <c r="C63" s="187"/>
      <c r="T63">
        <v>11611</v>
      </c>
      <c r="U63">
        <f t="shared" si="0"/>
        <v>11611</v>
      </c>
      <c r="V63">
        <v>11454</v>
      </c>
      <c r="W63" t="e">
        <f t="shared" si="1"/>
        <v>#N/A</v>
      </c>
    </row>
    <row r="64" spans="2:23" hidden="1" x14ac:dyDescent="0.25">
      <c r="B64" s="187">
        <v>10447</v>
      </c>
      <c r="C64" s="187"/>
      <c r="T64">
        <v>11614</v>
      </c>
      <c r="U64">
        <f t="shared" si="0"/>
        <v>11614</v>
      </c>
      <c r="V64">
        <v>11455</v>
      </c>
      <c r="W64" t="e">
        <f t="shared" si="1"/>
        <v>#N/A</v>
      </c>
    </row>
    <row r="65" spans="2:23" hidden="1" x14ac:dyDescent="0.25">
      <c r="B65" s="187">
        <v>10448</v>
      </c>
      <c r="C65" s="187"/>
      <c r="T65">
        <v>11617</v>
      </c>
      <c r="U65">
        <f t="shared" si="0"/>
        <v>11617</v>
      </c>
      <c r="V65">
        <v>11456</v>
      </c>
      <c r="W65" t="e">
        <f t="shared" si="1"/>
        <v>#N/A</v>
      </c>
    </row>
    <row r="66" spans="2:23" hidden="1" x14ac:dyDescent="0.25">
      <c r="B66" s="187">
        <v>10332</v>
      </c>
      <c r="C66" s="187"/>
      <c r="T66">
        <v>11620</v>
      </c>
      <c r="U66">
        <f t="shared" si="0"/>
        <v>11620</v>
      </c>
      <c r="V66">
        <v>11457</v>
      </c>
      <c r="W66">
        <f t="shared" si="1"/>
        <v>11457</v>
      </c>
    </row>
    <row r="67" spans="2:23" hidden="1" x14ac:dyDescent="0.25">
      <c r="B67" s="187">
        <v>10335</v>
      </c>
      <c r="C67" s="187"/>
      <c r="T67">
        <v>11623</v>
      </c>
      <c r="U67">
        <f t="shared" ref="U67:U121" si="2">_xlfn.XLOOKUP(T67,V:V,V:V)</f>
        <v>11623</v>
      </c>
      <c r="V67">
        <v>11458</v>
      </c>
      <c r="W67" t="e">
        <f t="shared" ref="W67:W130" si="3">_xlfn.XLOOKUP(V67,T:T,T:T)</f>
        <v>#N/A</v>
      </c>
    </row>
    <row r="68" spans="2:23" hidden="1" x14ac:dyDescent="0.25">
      <c r="B68" s="187"/>
      <c r="C68" s="187"/>
      <c r="T68">
        <v>11626</v>
      </c>
      <c r="U68">
        <f t="shared" si="2"/>
        <v>11626</v>
      </c>
      <c r="V68">
        <v>11459</v>
      </c>
      <c r="W68" t="e">
        <f t="shared" si="3"/>
        <v>#N/A</v>
      </c>
    </row>
    <row r="69" spans="2:23" hidden="1" x14ac:dyDescent="0.25">
      <c r="B69" s="187"/>
      <c r="C69" s="187"/>
      <c r="T69">
        <v>11629</v>
      </c>
      <c r="U69">
        <f t="shared" si="2"/>
        <v>11629</v>
      </c>
      <c r="V69">
        <v>11460</v>
      </c>
      <c r="W69">
        <f t="shared" si="3"/>
        <v>11460</v>
      </c>
    </row>
    <row r="70" spans="2:23" hidden="1" x14ac:dyDescent="0.25">
      <c r="B70" s="187"/>
      <c r="C70" s="187"/>
      <c r="T70">
        <v>11632</v>
      </c>
      <c r="U70">
        <f t="shared" si="2"/>
        <v>11632</v>
      </c>
      <c r="V70">
        <v>11461</v>
      </c>
      <c r="W70" t="e">
        <f t="shared" si="3"/>
        <v>#N/A</v>
      </c>
    </row>
    <row r="71" spans="2:23" hidden="1" x14ac:dyDescent="0.25">
      <c r="B71" s="187" t="s">
        <v>586</v>
      </c>
      <c r="C71" s="187"/>
      <c r="T71">
        <v>11635</v>
      </c>
      <c r="U71">
        <f t="shared" si="2"/>
        <v>11635</v>
      </c>
      <c r="V71">
        <v>11462</v>
      </c>
      <c r="W71" t="e">
        <f t="shared" si="3"/>
        <v>#N/A</v>
      </c>
    </row>
    <row r="72" spans="2:23" hidden="1" x14ac:dyDescent="0.25">
      <c r="B72" s="187" t="s">
        <v>587</v>
      </c>
      <c r="C72" s="187"/>
      <c r="T72">
        <v>11638</v>
      </c>
      <c r="U72">
        <f t="shared" si="2"/>
        <v>11638</v>
      </c>
      <c r="V72">
        <v>11463</v>
      </c>
      <c r="W72">
        <f t="shared" si="3"/>
        <v>11463</v>
      </c>
    </row>
    <row r="73" spans="2:23" hidden="1" x14ac:dyDescent="0.25">
      <c r="B73" s="187">
        <v>10270</v>
      </c>
      <c r="C73" s="187"/>
      <c r="T73">
        <v>11641</v>
      </c>
      <c r="U73">
        <f t="shared" si="2"/>
        <v>11641</v>
      </c>
      <c r="V73">
        <v>11464</v>
      </c>
      <c r="W73" t="e">
        <f t="shared" si="3"/>
        <v>#N/A</v>
      </c>
    </row>
    <row r="74" spans="2:23" hidden="1" x14ac:dyDescent="0.25">
      <c r="B74" s="187">
        <v>13100</v>
      </c>
      <c r="C74" s="187"/>
      <c r="T74">
        <v>11644</v>
      </c>
      <c r="U74">
        <f t="shared" si="2"/>
        <v>11644</v>
      </c>
      <c r="V74">
        <v>11465</v>
      </c>
      <c r="W74" t="e">
        <f t="shared" si="3"/>
        <v>#N/A</v>
      </c>
    </row>
    <row r="75" spans="2:23" hidden="1" x14ac:dyDescent="0.25">
      <c r="B75" s="187">
        <v>13101</v>
      </c>
      <c r="C75" s="187"/>
      <c r="T75">
        <v>11647</v>
      </c>
      <c r="U75">
        <f t="shared" si="2"/>
        <v>11647</v>
      </c>
      <c r="V75">
        <v>11466</v>
      </c>
      <c r="W75">
        <f t="shared" si="3"/>
        <v>11466</v>
      </c>
    </row>
    <row r="76" spans="2:23" hidden="1" x14ac:dyDescent="0.25">
      <c r="B76" s="187">
        <v>13103</v>
      </c>
      <c r="C76" s="187"/>
      <c r="T76">
        <v>11650</v>
      </c>
      <c r="U76">
        <f t="shared" si="2"/>
        <v>11650</v>
      </c>
      <c r="V76">
        <v>11467</v>
      </c>
      <c r="W76" t="e">
        <f t="shared" si="3"/>
        <v>#N/A</v>
      </c>
    </row>
    <row r="77" spans="2:23" hidden="1" x14ac:dyDescent="0.25">
      <c r="B77" s="187">
        <v>13104</v>
      </c>
      <c r="C77" s="187"/>
      <c r="T77">
        <v>11653</v>
      </c>
      <c r="U77">
        <f t="shared" si="2"/>
        <v>11653</v>
      </c>
      <c r="V77">
        <v>11468</v>
      </c>
      <c r="W77" t="e">
        <f t="shared" si="3"/>
        <v>#N/A</v>
      </c>
    </row>
    <row r="78" spans="2:23" hidden="1" x14ac:dyDescent="0.25">
      <c r="B78" s="187">
        <v>13106</v>
      </c>
      <c r="C78" s="187"/>
      <c r="T78">
        <v>11656</v>
      </c>
      <c r="U78">
        <f t="shared" si="2"/>
        <v>11656</v>
      </c>
      <c r="V78">
        <v>11469</v>
      </c>
      <c r="W78" t="e">
        <f t="shared" si="3"/>
        <v>#N/A</v>
      </c>
    </row>
    <row r="79" spans="2:23" hidden="1" x14ac:dyDescent="0.25">
      <c r="B79" s="187">
        <v>13115</v>
      </c>
      <c r="C79" s="187"/>
      <c r="T79">
        <v>11659</v>
      </c>
      <c r="U79">
        <f t="shared" si="2"/>
        <v>11659</v>
      </c>
      <c r="V79">
        <v>11470</v>
      </c>
      <c r="W79" t="e">
        <f t="shared" si="3"/>
        <v>#N/A</v>
      </c>
    </row>
    <row r="80" spans="2:23" hidden="1" x14ac:dyDescent="0.25">
      <c r="B80" s="187">
        <v>13120</v>
      </c>
      <c r="C80" s="187"/>
      <c r="T80">
        <v>11662</v>
      </c>
      <c r="U80">
        <f t="shared" si="2"/>
        <v>11662</v>
      </c>
      <c r="V80">
        <v>11471</v>
      </c>
      <c r="W80" t="e">
        <f t="shared" si="3"/>
        <v>#N/A</v>
      </c>
    </row>
    <row r="81" spans="2:23" hidden="1" x14ac:dyDescent="0.25">
      <c r="B81" s="187">
        <v>13122</v>
      </c>
      <c r="C81" s="187"/>
      <c r="T81">
        <v>11665</v>
      </c>
      <c r="U81">
        <f t="shared" si="2"/>
        <v>11665</v>
      </c>
      <c r="V81">
        <v>11472</v>
      </c>
      <c r="W81" t="e">
        <f t="shared" si="3"/>
        <v>#N/A</v>
      </c>
    </row>
    <row r="82" spans="2:23" hidden="1" x14ac:dyDescent="0.25">
      <c r="B82" s="187">
        <v>13124</v>
      </c>
      <c r="C82" s="187"/>
      <c r="T82">
        <v>11668</v>
      </c>
      <c r="U82">
        <f t="shared" si="2"/>
        <v>11668</v>
      </c>
      <c r="V82">
        <v>11473</v>
      </c>
      <c r="W82" t="e">
        <f t="shared" si="3"/>
        <v>#N/A</v>
      </c>
    </row>
    <row r="83" spans="2:23" hidden="1" x14ac:dyDescent="0.25">
      <c r="B83" s="187">
        <v>13131</v>
      </c>
      <c r="C83" s="187"/>
      <c r="T83">
        <v>11671</v>
      </c>
      <c r="U83">
        <f t="shared" si="2"/>
        <v>11671</v>
      </c>
      <c r="V83">
        <v>11474</v>
      </c>
      <c r="W83" t="e">
        <f t="shared" si="3"/>
        <v>#N/A</v>
      </c>
    </row>
    <row r="84" spans="2:23" hidden="1" x14ac:dyDescent="0.25">
      <c r="B84" s="187"/>
      <c r="C84" s="187"/>
      <c r="T84">
        <v>11696</v>
      </c>
      <c r="U84">
        <f t="shared" si="2"/>
        <v>11696</v>
      </c>
      <c r="V84">
        <v>11475</v>
      </c>
      <c r="W84" t="e">
        <f t="shared" si="3"/>
        <v>#N/A</v>
      </c>
    </row>
    <row r="85" spans="2:23" hidden="1" x14ac:dyDescent="0.25">
      <c r="B85" s="187"/>
      <c r="C85" s="187"/>
      <c r="T85">
        <v>11699</v>
      </c>
      <c r="U85">
        <f t="shared" si="2"/>
        <v>11699</v>
      </c>
      <c r="V85">
        <v>11476</v>
      </c>
      <c r="W85" t="e">
        <f t="shared" si="3"/>
        <v>#N/A</v>
      </c>
    </row>
    <row r="86" spans="2:23" hidden="1" x14ac:dyDescent="0.25">
      <c r="B86" s="187"/>
      <c r="C86" s="187"/>
      <c r="T86">
        <v>11709</v>
      </c>
      <c r="U86">
        <f t="shared" si="2"/>
        <v>11709</v>
      </c>
      <c r="V86">
        <v>11477</v>
      </c>
      <c r="W86" t="e">
        <f t="shared" si="3"/>
        <v>#N/A</v>
      </c>
    </row>
    <row r="87" spans="2:23" hidden="1" x14ac:dyDescent="0.25">
      <c r="B87" s="187">
        <v>10112</v>
      </c>
      <c r="C87" s="187"/>
      <c r="T87">
        <v>11712</v>
      </c>
      <c r="U87">
        <f t="shared" si="2"/>
        <v>11712</v>
      </c>
      <c r="V87">
        <v>11478</v>
      </c>
      <c r="W87" t="e">
        <f t="shared" si="3"/>
        <v>#N/A</v>
      </c>
    </row>
    <row r="88" spans="2:23" hidden="1" x14ac:dyDescent="0.25">
      <c r="B88" s="187">
        <v>10367</v>
      </c>
      <c r="C88" s="187"/>
      <c r="T88">
        <v>11722</v>
      </c>
      <c r="U88">
        <f t="shared" si="2"/>
        <v>11722</v>
      </c>
      <c r="V88">
        <v>11479</v>
      </c>
      <c r="W88">
        <f t="shared" si="3"/>
        <v>11479</v>
      </c>
    </row>
    <row r="89" spans="2:23" hidden="1" x14ac:dyDescent="0.25">
      <c r="B89" s="187">
        <v>11580</v>
      </c>
      <c r="C89" s="187"/>
      <c r="T89">
        <v>11725</v>
      </c>
      <c r="U89">
        <f t="shared" si="2"/>
        <v>11725</v>
      </c>
      <c r="V89">
        <v>11480</v>
      </c>
      <c r="W89">
        <f t="shared" si="3"/>
        <v>11480</v>
      </c>
    </row>
    <row r="90" spans="2:23" hidden="1" x14ac:dyDescent="0.25">
      <c r="B90" s="187"/>
      <c r="C90" s="187"/>
      <c r="T90">
        <v>11742</v>
      </c>
      <c r="U90">
        <f t="shared" si="2"/>
        <v>11742</v>
      </c>
      <c r="V90">
        <v>11481</v>
      </c>
      <c r="W90" t="e">
        <f t="shared" si="3"/>
        <v>#N/A</v>
      </c>
    </row>
    <row r="91" spans="2:23" hidden="1" x14ac:dyDescent="0.25">
      <c r="B91" s="187"/>
      <c r="C91" s="187"/>
      <c r="T91">
        <v>11744</v>
      </c>
      <c r="U91">
        <f t="shared" si="2"/>
        <v>11744</v>
      </c>
      <c r="V91">
        <v>11482</v>
      </c>
      <c r="W91">
        <f t="shared" si="3"/>
        <v>11482</v>
      </c>
    </row>
    <row r="92" spans="2:23" hidden="1" x14ac:dyDescent="0.25">
      <c r="B92" s="187"/>
      <c r="C92" s="187"/>
      <c r="T92">
        <v>11747</v>
      </c>
      <c r="U92">
        <f t="shared" si="2"/>
        <v>11747</v>
      </c>
      <c r="V92">
        <v>11483</v>
      </c>
      <c r="W92" t="e">
        <f t="shared" si="3"/>
        <v>#N/A</v>
      </c>
    </row>
    <row r="93" spans="2:23" hidden="1" x14ac:dyDescent="0.25">
      <c r="B93" s="187"/>
      <c r="C93" s="187"/>
      <c r="T93">
        <v>11754</v>
      </c>
      <c r="U93">
        <f t="shared" si="2"/>
        <v>11754</v>
      </c>
      <c r="V93">
        <v>11484</v>
      </c>
      <c r="W93" t="e">
        <f t="shared" si="3"/>
        <v>#N/A</v>
      </c>
    </row>
    <row r="94" spans="2:23" hidden="1" x14ac:dyDescent="0.25">
      <c r="B94" s="187"/>
      <c r="C94" s="187"/>
      <c r="T94">
        <v>11764</v>
      </c>
      <c r="U94">
        <f t="shared" si="2"/>
        <v>11764</v>
      </c>
      <c r="V94">
        <v>11485</v>
      </c>
      <c r="W94">
        <f t="shared" si="3"/>
        <v>11485</v>
      </c>
    </row>
    <row r="95" spans="2:23" hidden="1" x14ac:dyDescent="0.25">
      <c r="B95" s="187"/>
      <c r="C95" s="187"/>
      <c r="T95">
        <v>11767</v>
      </c>
      <c r="U95">
        <f t="shared" si="2"/>
        <v>11767</v>
      </c>
      <c r="V95">
        <v>11486</v>
      </c>
      <c r="W95" t="e">
        <f t="shared" si="3"/>
        <v>#N/A</v>
      </c>
    </row>
    <row r="96" spans="2:23" hidden="1" x14ac:dyDescent="0.25">
      <c r="B96" s="187">
        <v>11127</v>
      </c>
      <c r="C96" s="187"/>
      <c r="T96">
        <v>11774</v>
      </c>
      <c r="U96">
        <f t="shared" si="2"/>
        <v>11774</v>
      </c>
      <c r="V96">
        <v>11487</v>
      </c>
      <c r="W96" t="e">
        <f t="shared" si="3"/>
        <v>#N/A</v>
      </c>
    </row>
    <row r="97" spans="2:23" hidden="1" x14ac:dyDescent="0.25">
      <c r="B97" s="187">
        <v>11112</v>
      </c>
      <c r="C97" s="187"/>
      <c r="T97">
        <v>11777</v>
      </c>
      <c r="U97">
        <f t="shared" si="2"/>
        <v>11777</v>
      </c>
      <c r="V97">
        <v>11488</v>
      </c>
      <c r="W97" t="e">
        <f t="shared" si="3"/>
        <v>#N/A</v>
      </c>
    </row>
    <row r="98" spans="2:23" x14ac:dyDescent="0.25">
      <c r="B98" s="187" t="s">
        <v>588</v>
      </c>
      <c r="C98" s="187"/>
      <c r="T98" s="189">
        <v>11780</v>
      </c>
      <c r="U98" s="189" t="e">
        <f t="shared" si="2"/>
        <v>#N/A</v>
      </c>
      <c r="V98">
        <v>11489</v>
      </c>
      <c r="W98" t="e">
        <f t="shared" si="3"/>
        <v>#N/A</v>
      </c>
    </row>
    <row r="99" spans="2:23" x14ac:dyDescent="0.25">
      <c r="B99" s="187">
        <v>11124</v>
      </c>
      <c r="C99" s="187"/>
      <c r="T99" s="189">
        <v>11789</v>
      </c>
      <c r="U99" s="189" t="e">
        <f t="shared" si="2"/>
        <v>#N/A</v>
      </c>
      <c r="V99">
        <v>11490</v>
      </c>
      <c r="W99" t="e">
        <f t="shared" si="3"/>
        <v>#N/A</v>
      </c>
    </row>
    <row r="100" spans="2:23" x14ac:dyDescent="0.25">
      <c r="B100" s="187" t="s">
        <v>589</v>
      </c>
      <c r="C100" s="187"/>
      <c r="T100" s="189">
        <v>11791</v>
      </c>
      <c r="U100" s="189" t="e">
        <f t="shared" si="2"/>
        <v>#N/A</v>
      </c>
      <c r="V100">
        <v>11491</v>
      </c>
      <c r="W100" t="e">
        <f t="shared" si="3"/>
        <v>#N/A</v>
      </c>
    </row>
    <row r="101" spans="2:23" hidden="1" x14ac:dyDescent="0.25">
      <c r="B101" s="187">
        <v>11128</v>
      </c>
      <c r="C101" s="187"/>
      <c r="T101">
        <v>11800</v>
      </c>
      <c r="U101">
        <f t="shared" si="2"/>
        <v>11800</v>
      </c>
      <c r="V101">
        <v>11492</v>
      </c>
      <c r="W101" t="e">
        <f t="shared" si="3"/>
        <v>#N/A</v>
      </c>
    </row>
    <row r="102" spans="2:23" hidden="1" x14ac:dyDescent="0.25">
      <c r="B102" s="187">
        <v>11100</v>
      </c>
      <c r="C102" s="187"/>
      <c r="T102">
        <v>11803</v>
      </c>
      <c r="U102">
        <f t="shared" si="2"/>
        <v>11803</v>
      </c>
      <c r="V102">
        <v>11493</v>
      </c>
      <c r="W102" t="e">
        <f t="shared" si="3"/>
        <v>#N/A</v>
      </c>
    </row>
    <row r="103" spans="2:23" hidden="1" x14ac:dyDescent="0.25">
      <c r="B103" s="187">
        <v>11151</v>
      </c>
      <c r="C103" s="187"/>
      <c r="T103">
        <v>11806</v>
      </c>
      <c r="U103">
        <f t="shared" si="2"/>
        <v>11806</v>
      </c>
      <c r="V103">
        <v>11494</v>
      </c>
      <c r="W103" t="e">
        <f t="shared" si="3"/>
        <v>#N/A</v>
      </c>
    </row>
    <row r="104" spans="2:23" hidden="1" x14ac:dyDescent="0.25">
      <c r="B104" s="187">
        <v>11136</v>
      </c>
      <c r="C104" s="187"/>
      <c r="T104">
        <v>11809</v>
      </c>
      <c r="U104">
        <f t="shared" si="2"/>
        <v>11809</v>
      </c>
      <c r="V104">
        <v>11495</v>
      </c>
      <c r="W104">
        <f t="shared" si="3"/>
        <v>11495</v>
      </c>
    </row>
    <row r="105" spans="2:23" hidden="1" x14ac:dyDescent="0.25">
      <c r="B105" s="187" t="s">
        <v>590</v>
      </c>
      <c r="C105" s="187"/>
      <c r="T105">
        <v>11812</v>
      </c>
      <c r="U105">
        <f t="shared" si="2"/>
        <v>11812</v>
      </c>
      <c r="V105">
        <v>11496</v>
      </c>
      <c r="W105">
        <f t="shared" si="3"/>
        <v>11496</v>
      </c>
    </row>
    <row r="106" spans="2:23" hidden="1" x14ac:dyDescent="0.25">
      <c r="B106" s="187">
        <v>11148</v>
      </c>
      <c r="C106" s="187"/>
      <c r="T106">
        <v>11815</v>
      </c>
      <c r="U106">
        <f t="shared" si="2"/>
        <v>11815</v>
      </c>
      <c r="V106">
        <v>11497</v>
      </c>
      <c r="W106" t="e">
        <f t="shared" si="3"/>
        <v>#N/A</v>
      </c>
    </row>
    <row r="107" spans="2:23" hidden="1" x14ac:dyDescent="0.25">
      <c r="B107" s="187" t="s">
        <v>591</v>
      </c>
      <c r="C107" s="187"/>
      <c r="T107">
        <v>11818</v>
      </c>
      <c r="U107">
        <f t="shared" si="2"/>
        <v>11818</v>
      </c>
      <c r="V107">
        <v>11498</v>
      </c>
      <c r="W107">
        <f t="shared" si="3"/>
        <v>11498</v>
      </c>
    </row>
    <row r="108" spans="2:23" x14ac:dyDescent="0.25">
      <c r="B108" s="187">
        <v>11152</v>
      </c>
      <c r="C108" s="187"/>
      <c r="T108" s="189">
        <v>12140</v>
      </c>
      <c r="U108" s="189" t="e">
        <f t="shared" si="2"/>
        <v>#N/A</v>
      </c>
      <c r="V108">
        <v>11501</v>
      </c>
      <c r="W108">
        <f t="shared" si="3"/>
        <v>11501</v>
      </c>
    </row>
    <row r="109" spans="2:23" x14ac:dyDescent="0.25">
      <c r="B109" s="187"/>
      <c r="C109" s="187"/>
      <c r="T109" s="189">
        <v>12141</v>
      </c>
      <c r="U109" s="189" t="e">
        <f t="shared" si="2"/>
        <v>#N/A</v>
      </c>
      <c r="V109">
        <v>11502</v>
      </c>
      <c r="W109">
        <f t="shared" si="3"/>
        <v>11502</v>
      </c>
    </row>
    <row r="110" spans="2:23" x14ac:dyDescent="0.25">
      <c r="B110" s="187"/>
      <c r="C110" s="187"/>
      <c r="T110" s="189">
        <v>12149</v>
      </c>
      <c r="U110" s="189" t="e">
        <f t="shared" si="2"/>
        <v>#N/A</v>
      </c>
      <c r="V110">
        <v>11504</v>
      </c>
      <c r="W110">
        <f t="shared" si="3"/>
        <v>11504</v>
      </c>
    </row>
    <row r="111" spans="2:23" x14ac:dyDescent="0.25">
      <c r="B111" s="187"/>
      <c r="C111" s="187"/>
      <c r="T111" s="189">
        <v>13225</v>
      </c>
      <c r="U111" s="189" t="e">
        <f t="shared" si="2"/>
        <v>#N/A</v>
      </c>
      <c r="V111">
        <v>11510</v>
      </c>
      <c r="W111">
        <f t="shared" si="3"/>
        <v>11510</v>
      </c>
    </row>
    <row r="112" spans="2:23" x14ac:dyDescent="0.25">
      <c r="B112" s="187">
        <v>11103</v>
      </c>
      <c r="C112" s="187"/>
      <c r="T112" s="189">
        <v>13226</v>
      </c>
      <c r="U112" s="189" t="e">
        <f t="shared" si="2"/>
        <v>#N/A</v>
      </c>
      <c r="V112">
        <v>11511</v>
      </c>
      <c r="W112" t="e">
        <f t="shared" si="3"/>
        <v>#N/A</v>
      </c>
    </row>
    <row r="113" spans="2:23" x14ac:dyDescent="0.25">
      <c r="B113" s="187">
        <v>11118</v>
      </c>
      <c r="C113" s="187"/>
      <c r="T113" s="189">
        <v>13227</v>
      </c>
      <c r="U113" s="189" t="e">
        <f t="shared" si="2"/>
        <v>#N/A</v>
      </c>
      <c r="V113">
        <v>11512</v>
      </c>
      <c r="W113" t="e">
        <f t="shared" si="3"/>
        <v>#N/A</v>
      </c>
    </row>
    <row r="114" spans="2:23" x14ac:dyDescent="0.25">
      <c r="B114" s="187">
        <v>11142</v>
      </c>
      <c r="C114" s="187"/>
      <c r="T114" s="189">
        <v>13228</v>
      </c>
      <c r="U114" s="189" t="e">
        <f t="shared" si="2"/>
        <v>#N/A</v>
      </c>
      <c r="V114">
        <v>11513</v>
      </c>
      <c r="W114">
        <f t="shared" si="3"/>
        <v>11513</v>
      </c>
    </row>
    <row r="115" spans="2:23" x14ac:dyDescent="0.25">
      <c r="B115" s="187" t="s">
        <v>592</v>
      </c>
      <c r="C115" s="187"/>
      <c r="T115" s="189">
        <v>13229</v>
      </c>
      <c r="U115" s="189" t="e">
        <f t="shared" si="2"/>
        <v>#N/A</v>
      </c>
      <c r="V115">
        <v>11514</v>
      </c>
      <c r="W115" t="e">
        <f t="shared" si="3"/>
        <v>#N/A</v>
      </c>
    </row>
    <row r="116" spans="2:23" x14ac:dyDescent="0.25">
      <c r="B116" s="187" t="s">
        <v>593</v>
      </c>
      <c r="C116" s="187"/>
      <c r="T116" s="189">
        <v>13230</v>
      </c>
      <c r="U116" s="189" t="e">
        <f t="shared" si="2"/>
        <v>#N/A</v>
      </c>
      <c r="V116">
        <v>11515</v>
      </c>
      <c r="W116" t="e">
        <f t="shared" si="3"/>
        <v>#N/A</v>
      </c>
    </row>
    <row r="117" spans="2:23" x14ac:dyDescent="0.25">
      <c r="B117" s="187">
        <v>11226</v>
      </c>
      <c r="C117" s="187"/>
      <c r="T117" s="189">
        <v>13231</v>
      </c>
      <c r="U117" s="189" t="e">
        <f t="shared" si="2"/>
        <v>#N/A</v>
      </c>
      <c r="V117">
        <v>11516</v>
      </c>
      <c r="W117">
        <f t="shared" si="3"/>
        <v>11516</v>
      </c>
    </row>
    <row r="118" spans="2:23" x14ac:dyDescent="0.25">
      <c r="B118" s="187" t="s">
        <v>594</v>
      </c>
      <c r="C118" s="187"/>
      <c r="T118" s="189">
        <v>13232</v>
      </c>
      <c r="U118" s="189" t="e">
        <f t="shared" si="2"/>
        <v>#N/A</v>
      </c>
      <c r="V118">
        <v>11517</v>
      </c>
      <c r="W118" t="e">
        <f t="shared" si="3"/>
        <v>#N/A</v>
      </c>
    </row>
    <row r="119" spans="2:23" x14ac:dyDescent="0.25">
      <c r="B119" s="187">
        <v>11230</v>
      </c>
      <c r="C119" s="187"/>
      <c r="T119" s="189">
        <v>13233</v>
      </c>
      <c r="U119" s="189" t="e">
        <f t="shared" si="2"/>
        <v>#N/A</v>
      </c>
      <c r="V119">
        <v>11518</v>
      </c>
      <c r="W119" t="e">
        <f t="shared" si="3"/>
        <v>#N/A</v>
      </c>
    </row>
    <row r="120" spans="2:23" x14ac:dyDescent="0.25">
      <c r="B120" s="187"/>
      <c r="C120" s="187" t="s">
        <v>595</v>
      </c>
      <c r="T120" s="189">
        <v>13234</v>
      </c>
      <c r="U120" s="189" t="e">
        <f t="shared" si="2"/>
        <v>#N/A</v>
      </c>
      <c r="V120">
        <v>11519</v>
      </c>
      <c r="W120">
        <f t="shared" si="3"/>
        <v>11519</v>
      </c>
    </row>
    <row r="121" spans="2:23" x14ac:dyDescent="0.25">
      <c r="B121" s="187"/>
      <c r="C121" s="187"/>
      <c r="T121" s="189">
        <v>13500</v>
      </c>
      <c r="U121" s="189" t="e">
        <f t="shared" si="2"/>
        <v>#N/A</v>
      </c>
      <c r="V121">
        <v>11520</v>
      </c>
      <c r="W121" t="e">
        <f t="shared" si="3"/>
        <v>#N/A</v>
      </c>
    </row>
    <row r="122" spans="2:23" hidden="1" x14ac:dyDescent="0.25">
      <c r="B122" s="187"/>
      <c r="C122" s="187"/>
      <c r="V122">
        <v>11521</v>
      </c>
      <c r="W122" t="e">
        <f t="shared" si="3"/>
        <v>#N/A</v>
      </c>
    </row>
    <row r="123" spans="2:23" hidden="1" x14ac:dyDescent="0.25">
      <c r="B123" s="187">
        <v>11182</v>
      </c>
      <c r="C123" s="187"/>
      <c r="V123">
        <v>11522</v>
      </c>
      <c r="W123">
        <f t="shared" si="3"/>
        <v>11522</v>
      </c>
    </row>
    <row r="124" spans="2:23" hidden="1" x14ac:dyDescent="0.25">
      <c r="B124" s="187">
        <v>11179</v>
      </c>
      <c r="C124" s="187"/>
      <c r="V124">
        <v>11523</v>
      </c>
      <c r="W124" t="e">
        <f t="shared" si="3"/>
        <v>#N/A</v>
      </c>
    </row>
    <row r="125" spans="2:23" hidden="1" x14ac:dyDescent="0.25">
      <c r="B125" s="187">
        <v>11176</v>
      </c>
      <c r="C125" s="187"/>
      <c r="V125">
        <v>11524</v>
      </c>
      <c r="W125" t="e">
        <f t="shared" si="3"/>
        <v>#N/A</v>
      </c>
    </row>
    <row r="126" spans="2:23" hidden="1" x14ac:dyDescent="0.25">
      <c r="B126" s="187">
        <v>11185</v>
      </c>
      <c r="C126" s="187"/>
      <c r="V126">
        <v>11525</v>
      </c>
      <c r="W126" t="e">
        <f t="shared" si="3"/>
        <v>#N/A</v>
      </c>
    </row>
    <row r="127" spans="2:23" hidden="1" x14ac:dyDescent="0.25">
      <c r="B127" s="187"/>
      <c r="C127" s="187" t="s">
        <v>596</v>
      </c>
      <c r="E127" t="s">
        <v>595</v>
      </c>
      <c r="V127">
        <v>11526</v>
      </c>
      <c r="W127" t="e">
        <f t="shared" si="3"/>
        <v>#N/A</v>
      </c>
    </row>
    <row r="128" spans="2:23" hidden="1" x14ac:dyDescent="0.25">
      <c r="B128" s="187"/>
      <c r="C128" s="187"/>
      <c r="V128">
        <v>11527</v>
      </c>
      <c r="W128" t="e">
        <f t="shared" si="3"/>
        <v>#N/A</v>
      </c>
    </row>
    <row r="129" spans="2:23" hidden="1" x14ac:dyDescent="0.25">
      <c r="B129" s="187"/>
      <c r="C129" s="187"/>
      <c r="V129">
        <v>11528</v>
      </c>
      <c r="W129" t="e">
        <f t="shared" si="3"/>
        <v>#N/A</v>
      </c>
    </row>
    <row r="130" spans="2:23" hidden="1" x14ac:dyDescent="0.25">
      <c r="B130" s="187">
        <v>11195</v>
      </c>
      <c r="C130" s="187"/>
      <c r="V130">
        <v>11529</v>
      </c>
      <c r="W130" t="e">
        <f t="shared" si="3"/>
        <v>#N/A</v>
      </c>
    </row>
    <row r="131" spans="2:23" hidden="1" x14ac:dyDescent="0.25">
      <c r="B131" s="187" t="s">
        <v>597</v>
      </c>
      <c r="C131" s="187"/>
      <c r="V131">
        <v>11530</v>
      </c>
      <c r="W131" t="e">
        <f t="shared" ref="W131:W194" si="4">_xlfn.XLOOKUP(V131,T:T,T:T)</f>
        <v>#N/A</v>
      </c>
    </row>
    <row r="132" spans="2:23" hidden="1" x14ac:dyDescent="0.25">
      <c r="B132" s="187" t="s">
        <v>598</v>
      </c>
      <c r="C132" s="187"/>
      <c r="V132">
        <v>11531</v>
      </c>
      <c r="W132" t="e">
        <f t="shared" si="4"/>
        <v>#N/A</v>
      </c>
    </row>
    <row r="133" spans="2:23" hidden="1" x14ac:dyDescent="0.25">
      <c r="B133" s="187"/>
      <c r="C133" s="187" t="s">
        <v>599</v>
      </c>
      <c r="V133">
        <v>11532</v>
      </c>
      <c r="W133" t="e">
        <f t="shared" si="4"/>
        <v>#N/A</v>
      </c>
    </row>
    <row r="134" spans="2:23" hidden="1" x14ac:dyDescent="0.25">
      <c r="B134" s="187"/>
      <c r="C134" s="187"/>
      <c r="E134" t="s">
        <v>596</v>
      </c>
      <c r="V134">
        <v>11533</v>
      </c>
      <c r="W134" t="e">
        <f t="shared" si="4"/>
        <v>#N/A</v>
      </c>
    </row>
    <row r="135" spans="2:23" hidden="1" x14ac:dyDescent="0.25">
      <c r="B135" s="187"/>
      <c r="C135" s="187"/>
      <c r="V135">
        <v>11534</v>
      </c>
      <c r="W135" t="e">
        <f t="shared" si="4"/>
        <v>#N/A</v>
      </c>
    </row>
    <row r="136" spans="2:23" hidden="1" x14ac:dyDescent="0.25">
      <c r="B136" s="187">
        <v>11236</v>
      </c>
      <c r="C136" s="187"/>
      <c r="V136">
        <v>11535</v>
      </c>
      <c r="W136" t="e">
        <f t="shared" si="4"/>
        <v>#N/A</v>
      </c>
    </row>
    <row r="137" spans="2:23" hidden="1" x14ac:dyDescent="0.25">
      <c r="B137" s="187"/>
      <c r="C137" s="187"/>
      <c r="V137">
        <v>11536</v>
      </c>
      <c r="W137" t="e">
        <f t="shared" si="4"/>
        <v>#N/A</v>
      </c>
    </row>
    <row r="138" spans="2:23" hidden="1" x14ac:dyDescent="0.25">
      <c r="B138" s="187"/>
      <c r="C138" s="187"/>
      <c r="V138">
        <v>11537</v>
      </c>
      <c r="W138" t="e">
        <f t="shared" si="4"/>
        <v>#N/A</v>
      </c>
    </row>
    <row r="139" spans="2:23" hidden="1" x14ac:dyDescent="0.25">
      <c r="B139" s="187"/>
      <c r="C139" s="187"/>
      <c r="V139">
        <v>11538</v>
      </c>
      <c r="W139" t="e">
        <f t="shared" si="4"/>
        <v>#N/A</v>
      </c>
    </row>
    <row r="140" spans="2:23" hidden="1" x14ac:dyDescent="0.25">
      <c r="B140" s="187">
        <v>13216</v>
      </c>
      <c r="C140" s="187"/>
      <c r="E140" t="s">
        <v>599</v>
      </c>
      <c r="V140">
        <v>11539</v>
      </c>
      <c r="W140" t="e">
        <f t="shared" si="4"/>
        <v>#N/A</v>
      </c>
    </row>
    <row r="141" spans="2:23" hidden="1" x14ac:dyDescent="0.25">
      <c r="B141" s="187">
        <v>13217</v>
      </c>
      <c r="C141" s="187"/>
      <c r="V141">
        <v>11540</v>
      </c>
      <c r="W141" t="e">
        <f t="shared" si="4"/>
        <v>#N/A</v>
      </c>
    </row>
    <row r="142" spans="2:23" hidden="1" x14ac:dyDescent="0.25">
      <c r="B142" s="187">
        <v>13218</v>
      </c>
      <c r="C142" s="187"/>
      <c r="V142">
        <v>11541</v>
      </c>
      <c r="W142" t="e">
        <f t="shared" si="4"/>
        <v>#N/A</v>
      </c>
    </row>
    <row r="143" spans="2:23" hidden="1" x14ac:dyDescent="0.25">
      <c r="B143" s="187">
        <v>13219</v>
      </c>
      <c r="C143" s="187"/>
      <c r="V143">
        <v>11542</v>
      </c>
      <c r="W143" t="e">
        <f t="shared" si="4"/>
        <v>#N/A</v>
      </c>
    </row>
    <row r="144" spans="2:23" hidden="1" x14ac:dyDescent="0.25">
      <c r="B144" s="187">
        <v>13320</v>
      </c>
      <c r="C144" s="187"/>
      <c r="V144">
        <v>11543</v>
      </c>
      <c r="W144" t="e">
        <f t="shared" si="4"/>
        <v>#N/A</v>
      </c>
    </row>
    <row r="145" spans="2:23" hidden="1" x14ac:dyDescent="0.25">
      <c r="B145" s="187">
        <v>13221</v>
      </c>
      <c r="C145" s="187"/>
      <c r="V145">
        <v>11544</v>
      </c>
      <c r="W145">
        <f t="shared" si="4"/>
        <v>11544</v>
      </c>
    </row>
    <row r="146" spans="2:23" hidden="1" x14ac:dyDescent="0.25">
      <c r="B146" s="187"/>
      <c r="C146" s="187"/>
      <c r="V146">
        <v>11545</v>
      </c>
      <c r="W146" t="e">
        <f t="shared" si="4"/>
        <v>#N/A</v>
      </c>
    </row>
    <row r="147" spans="2:23" hidden="1" x14ac:dyDescent="0.25">
      <c r="B147" s="187"/>
      <c r="C147" s="187"/>
      <c r="V147">
        <v>11546</v>
      </c>
      <c r="W147" t="e">
        <f t="shared" si="4"/>
        <v>#N/A</v>
      </c>
    </row>
    <row r="148" spans="2:23" hidden="1" x14ac:dyDescent="0.25">
      <c r="B148" s="187"/>
      <c r="C148" s="187" t="s">
        <v>600</v>
      </c>
      <c r="V148">
        <v>11547</v>
      </c>
      <c r="W148">
        <f t="shared" si="4"/>
        <v>11547</v>
      </c>
    </row>
    <row r="149" spans="2:23" hidden="1" x14ac:dyDescent="0.25">
      <c r="B149" s="187"/>
      <c r="C149" s="187"/>
      <c r="V149">
        <v>11548</v>
      </c>
      <c r="W149" t="e">
        <f t="shared" si="4"/>
        <v>#N/A</v>
      </c>
    </row>
    <row r="150" spans="2:23" hidden="1" x14ac:dyDescent="0.25">
      <c r="B150" s="187"/>
      <c r="C150" s="187"/>
      <c r="V150">
        <v>11549</v>
      </c>
      <c r="W150" t="e">
        <f t="shared" si="4"/>
        <v>#N/A</v>
      </c>
    </row>
    <row r="151" spans="2:23" hidden="1" x14ac:dyDescent="0.25">
      <c r="B151" s="187"/>
      <c r="C151" s="187"/>
      <c r="V151">
        <v>11550</v>
      </c>
      <c r="W151">
        <f t="shared" si="4"/>
        <v>11550</v>
      </c>
    </row>
    <row r="152" spans="2:23" hidden="1" x14ac:dyDescent="0.25">
      <c r="B152" s="187">
        <v>11315</v>
      </c>
      <c r="C152" s="187"/>
      <c r="V152">
        <v>11551</v>
      </c>
      <c r="W152" t="e">
        <f t="shared" si="4"/>
        <v>#N/A</v>
      </c>
    </row>
    <row r="153" spans="2:23" hidden="1" x14ac:dyDescent="0.25">
      <c r="B153" s="187">
        <v>11318</v>
      </c>
      <c r="C153" s="187"/>
      <c r="V153">
        <v>11552</v>
      </c>
      <c r="W153" t="e">
        <f t="shared" si="4"/>
        <v>#N/A</v>
      </c>
    </row>
    <row r="154" spans="2:23" hidden="1" x14ac:dyDescent="0.25">
      <c r="B154" s="187">
        <v>10432</v>
      </c>
      <c r="C154" s="187"/>
      <c r="V154">
        <v>11553</v>
      </c>
      <c r="W154">
        <f t="shared" si="4"/>
        <v>11553</v>
      </c>
    </row>
    <row r="155" spans="2:23" hidden="1" x14ac:dyDescent="0.25">
      <c r="B155" s="187" t="s">
        <v>601</v>
      </c>
      <c r="C155" s="187"/>
      <c r="E155" t="s">
        <v>600</v>
      </c>
      <c r="V155">
        <v>11554</v>
      </c>
      <c r="W155" t="e">
        <f t="shared" si="4"/>
        <v>#N/A</v>
      </c>
    </row>
    <row r="156" spans="2:23" hidden="1" x14ac:dyDescent="0.25">
      <c r="B156" s="187" t="s">
        <v>602</v>
      </c>
      <c r="C156" s="187"/>
      <c r="V156">
        <v>11555</v>
      </c>
      <c r="W156" t="e">
        <f t="shared" si="4"/>
        <v>#N/A</v>
      </c>
    </row>
    <row r="157" spans="2:23" hidden="1" x14ac:dyDescent="0.25">
      <c r="B157" s="187" t="s">
        <v>603</v>
      </c>
      <c r="C157" s="187"/>
      <c r="V157">
        <v>11556</v>
      </c>
      <c r="W157">
        <f t="shared" si="4"/>
        <v>11556</v>
      </c>
    </row>
    <row r="158" spans="2:23" hidden="1" x14ac:dyDescent="0.25">
      <c r="B158" s="187">
        <v>11741</v>
      </c>
      <c r="C158" s="187"/>
      <c r="V158">
        <v>11557</v>
      </c>
      <c r="W158" t="e">
        <f t="shared" si="4"/>
        <v>#N/A</v>
      </c>
    </row>
    <row r="159" spans="2:23" hidden="1" x14ac:dyDescent="0.25">
      <c r="B159" s="187"/>
      <c r="C159" s="187" t="s">
        <v>604</v>
      </c>
      <c r="V159">
        <v>11558</v>
      </c>
      <c r="W159" t="e">
        <f t="shared" si="4"/>
        <v>#N/A</v>
      </c>
    </row>
    <row r="160" spans="2:23" hidden="1" x14ac:dyDescent="0.25">
      <c r="B160" s="187"/>
      <c r="C160" s="187"/>
      <c r="V160">
        <v>11559</v>
      </c>
      <c r="W160">
        <f t="shared" si="4"/>
        <v>11559</v>
      </c>
    </row>
    <row r="161" spans="2:23" hidden="1" x14ac:dyDescent="0.25">
      <c r="B161" s="187"/>
      <c r="C161" s="187"/>
      <c r="V161">
        <v>11560</v>
      </c>
      <c r="W161">
        <f t="shared" si="4"/>
        <v>11560</v>
      </c>
    </row>
    <row r="162" spans="2:23" hidden="1" x14ac:dyDescent="0.25">
      <c r="B162" s="187" t="s">
        <v>605</v>
      </c>
      <c r="C162" s="187"/>
      <c r="V162">
        <v>11561</v>
      </c>
      <c r="W162" t="e">
        <f t="shared" si="4"/>
        <v>#N/A</v>
      </c>
    </row>
    <row r="163" spans="2:23" hidden="1" x14ac:dyDescent="0.25">
      <c r="B163" s="187">
        <v>11305</v>
      </c>
      <c r="C163" s="187"/>
      <c r="V163">
        <v>11562</v>
      </c>
      <c r="W163">
        <f t="shared" si="4"/>
        <v>11562</v>
      </c>
    </row>
    <row r="164" spans="2:23" hidden="1" x14ac:dyDescent="0.25">
      <c r="B164" s="187" t="s">
        <v>606</v>
      </c>
      <c r="C164" s="187"/>
      <c r="V164">
        <v>11563</v>
      </c>
      <c r="W164" t="e">
        <f t="shared" si="4"/>
        <v>#N/A</v>
      </c>
    </row>
    <row r="165" spans="2:23" hidden="1" x14ac:dyDescent="0.25">
      <c r="B165" s="187"/>
      <c r="C165" s="187" t="s">
        <v>604</v>
      </c>
      <c r="V165">
        <v>11564</v>
      </c>
      <c r="W165" t="e">
        <f t="shared" si="4"/>
        <v>#N/A</v>
      </c>
    </row>
    <row r="166" spans="2:23" hidden="1" x14ac:dyDescent="0.25">
      <c r="B166" s="187"/>
      <c r="C166" s="187"/>
      <c r="E166" t="s">
        <v>604</v>
      </c>
      <c r="V166">
        <v>11565</v>
      </c>
      <c r="W166">
        <f t="shared" si="4"/>
        <v>11565</v>
      </c>
    </row>
    <row r="167" spans="2:23" hidden="1" x14ac:dyDescent="0.25">
      <c r="B167" s="187"/>
      <c r="C167" s="187"/>
      <c r="V167">
        <v>11566</v>
      </c>
      <c r="W167" t="e">
        <f t="shared" si="4"/>
        <v>#N/A</v>
      </c>
    </row>
    <row r="168" spans="2:23" hidden="1" x14ac:dyDescent="0.25">
      <c r="B168" s="187">
        <v>11249</v>
      </c>
      <c r="C168" s="187"/>
      <c r="V168">
        <v>11567</v>
      </c>
      <c r="W168" t="e">
        <f t="shared" si="4"/>
        <v>#N/A</v>
      </c>
    </row>
    <row r="169" spans="2:23" hidden="1" x14ac:dyDescent="0.25">
      <c r="B169" s="187">
        <v>11252</v>
      </c>
      <c r="C169" s="187"/>
      <c r="V169">
        <v>11568</v>
      </c>
      <c r="W169">
        <f t="shared" si="4"/>
        <v>11568</v>
      </c>
    </row>
    <row r="170" spans="2:23" hidden="1" x14ac:dyDescent="0.25">
      <c r="B170" s="187">
        <v>11256</v>
      </c>
      <c r="C170" s="187"/>
      <c r="V170">
        <v>11569</v>
      </c>
      <c r="W170" t="e">
        <f t="shared" si="4"/>
        <v>#N/A</v>
      </c>
    </row>
    <row r="171" spans="2:23" hidden="1" x14ac:dyDescent="0.25">
      <c r="B171" s="187">
        <v>11255</v>
      </c>
      <c r="C171" s="187"/>
      <c r="V171">
        <v>11570</v>
      </c>
      <c r="W171" t="e">
        <f t="shared" si="4"/>
        <v>#N/A</v>
      </c>
    </row>
    <row r="172" spans="2:23" hidden="1" x14ac:dyDescent="0.25">
      <c r="B172" s="187">
        <v>11246</v>
      </c>
      <c r="C172" s="187"/>
      <c r="E172" t="s">
        <v>604</v>
      </c>
      <c r="V172">
        <v>11571</v>
      </c>
      <c r="W172">
        <f t="shared" si="4"/>
        <v>11571</v>
      </c>
    </row>
    <row r="173" spans="2:23" hidden="1" x14ac:dyDescent="0.25">
      <c r="B173" s="187" t="s">
        <v>607</v>
      </c>
      <c r="C173" s="187"/>
      <c r="V173">
        <v>11572</v>
      </c>
      <c r="W173" t="e">
        <f t="shared" si="4"/>
        <v>#N/A</v>
      </c>
    </row>
    <row r="174" spans="2:23" hidden="1" x14ac:dyDescent="0.25">
      <c r="B174" s="187"/>
      <c r="C174" s="187" t="s">
        <v>608</v>
      </c>
      <c r="V174">
        <v>11573</v>
      </c>
      <c r="W174" t="e">
        <f t="shared" si="4"/>
        <v>#N/A</v>
      </c>
    </row>
    <row r="175" spans="2:23" hidden="1" x14ac:dyDescent="0.25">
      <c r="B175" s="187"/>
      <c r="C175" s="187"/>
      <c r="V175">
        <v>11574</v>
      </c>
      <c r="W175">
        <f t="shared" si="4"/>
        <v>11574</v>
      </c>
    </row>
    <row r="176" spans="2:23" hidden="1" x14ac:dyDescent="0.25">
      <c r="B176" s="187"/>
      <c r="C176" s="187"/>
      <c r="V176">
        <v>11575</v>
      </c>
      <c r="W176" t="e">
        <f t="shared" si="4"/>
        <v>#N/A</v>
      </c>
    </row>
    <row r="177" spans="2:23" hidden="1" x14ac:dyDescent="0.25">
      <c r="B177" s="187">
        <v>11292</v>
      </c>
      <c r="C177" s="187"/>
      <c r="V177">
        <v>11576</v>
      </c>
      <c r="W177" t="e">
        <f t="shared" si="4"/>
        <v>#N/A</v>
      </c>
    </row>
    <row r="178" spans="2:23" hidden="1" x14ac:dyDescent="0.25">
      <c r="B178" s="187">
        <v>11347</v>
      </c>
      <c r="C178" s="187"/>
      <c r="V178">
        <v>11577</v>
      </c>
      <c r="W178">
        <f t="shared" si="4"/>
        <v>11577</v>
      </c>
    </row>
    <row r="179" spans="2:23" hidden="1" x14ac:dyDescent="0.25">
      <c r="B179" s="187">
        <v>11348</v>
      </c>
      <c r="C179" s="187"/>
      <c r="V179">
        <v>11578</v>
      </c>
      <c r="W179">
        <f t="shared" si="4"/>
        <v>11578</v>
      </c>
    </row>
    <row r="180" spans="2:23" hidden="1" x14ac:dyDescent="0.25">
      <c r="B180" s="187">
        <v>11350</v>
      </c>
      <c r="C180" s="187"/>
      <c r="V180">
        <v>11605</v>
      </c>
      <c r="W180">
        <f t="shared" si="4"/>
        <v>11605</v>
      </c>
    </row>
    <row r="181" spans="2:23" hidden="1" x14ac:dyDescent="0.25">
      <c r="B181" s="187"/>
      <c r="C181" s="187"/>
      <c r="E181" t="s">
        <v>608</v>
      </c>
      <c r="V181">
        <v>11606</v>
      </c>
      <c r="W181" t="e">
        <f t="shared" si="4"/>
        <v>#N/A</v>
      </c>
    </row>
    <row r="182" spans="2:23" hidden="1" x14ac:dyDescent="0.25">
      <c r="B182" s="187"/>
      <c r="C182" s="187"/>
      <c r="V182">
        <v>11607</v>
      </c>
      <c r="W182" t="e">
        <f t="shared" si="4"/>
        <v>#N/A</v>
      </c>
    </row>
    <row r="183" spans="2:23" hidden="1" x14ac:dyDescent="0.25">
      <c r="B183" s="187"/>
      <c r="C183" s="187"/>
      <c r="V183">
        <v>11608</v>
      </c>
      <c r="W183">
        <f t="shared" si="4"/>
        <v>11608</v>
      </c>
    </row>
    <row r="184" spans="2:23" hidden="1" x14ac:dyDescent="0.25">
      <c r="B184" s="187">
        <v>13222</v>
      </c>
      <c r="C184" s="187"/>
      <c r="V184">
        <v>11609</v>
      </c>
      <c r="W184" t="e">
        <f t="shared" si="4"/>
        <v>#N/A</v>
      </c>
    </row>
    <row r="185" spans="2:23" hidden="1" x14ac:dyDescent="0.25">
      <c r="B185" s="187">
        <v>13223</v>
      </c>
      <c r="C185" s="187"/>
      <c r="V185">
        <v>11610</v>
      </c>
      <c r="W185" t="e">
        <f t="shared" si="4"/>
        <v>#N/A</v>
      </c>
    </row>
    <row r="186" spans="2:23" hidden="1" x14ac:dyDescent="0.25">
      <c r="B186" s="187">
        <v>13224</v>
      </c>
      <c r="C186" s="187"/>
      <c r="V186">
        <v>11611</v>
      </c>
      <c r="W186">
        <f t="shared" si="4"/>
        <v>11611</v>
      </c>
    </row>
    <row r="187" spans="2:23" hidden="1" x14ac:dyDescent="0.25">
      <c r="B187" s="187"/>
      <c r="C187" s="187"/>
      <c r="V187">
        <v>11612</v>
      </c>
      <c r="W187" t="e">
        <f t="shared" si="4"/>
        <v>#N/A</v>
      </c>
    </row>
    <row r="188" spans="2:23" hidden="1" x14ac:dyDescent="0.25">
      <c r="B188" s="187"/>
      <c r="C188" s="187"/>
      <c r="V188">
        <v>11613</v>
      </c>
      <c r="W188" t="e">
        <f t="shared" si="4"/>
        <v>#N/A</v>
      </c>
    </row>
    <row r="189" spans="2:23" hidden="1" x14ac:dyDescent="0.25">
      <c r="B189" s="187"/>
      <c r="C189" s="187"/>
      <c r="V189">
        <v>11614</v>
      </c>
      <c r="W189">
        <f t="shared" si="4"/>
        <v>11614</v>
      </c>
    </row>
    <row r="190" spans="2:23" hidden="1" x14ac:dyDescent="0.25">
      <c r="B190" s="187"/>
      <c r="C190" s="187"/>
      <c r="V190">
        <v>11615</v>
      </c>
      <c r="W190" t="e">
        <f t="shared" si="4"/>
        <v>#N/A</v>
      </c>
    </row>
    <row r="191" spans="2:23" hidden="1" x14ac:dyDescent="0.25">
      <c r="B191" s="187"/>
      <c r="C191" s="187"/>
      <c r="V191">
        <v>11616</v>
      </c>
      <c r="W191" t="e">
        <f t="shared" si="4"/>
        <v>#N/A</v>
      </c>
    </row>
    <row r="192" spans="2:23" hidden="1" x14ac:dyDescent="0.25">
      <c r="B192" s="187"/>
      <c r="C192" s="187"/>
      <c r="V192">
        <v>11617</v>
      </c>
      <c r="W192">
        <f t="shared" si="4"/>
        <v>11617</v>
      </c>
    </row>
    <row r="193" spans="2:23" hidden="1" x14ac:dyDescent="0.25">
      <c r="B193" s="188">
        <v>11571</v>
      </c>
      <c r="C193" s="188"/>
      <c r="V193">
        <v>11618</v>
      </c>
      <c r="W193" t="e">
        <f t="shared" si="4"/>
        <v>#N/A</v>
      </c>
    </row>
    <row r="194" spans="2:23" hidden="1" x14ac:dyDescent="0.25">
      <c r="B194" s="188">
        <v>11577</v>
      </c>
      <c r="C194" s="188"/>
      <c r="V194">
        <v>11619</v>
      </c>
      <c r="W194" t="e">
        <f t="shared" si="4"/>
        <v>#N/A</v>
      </c>
    </row>
    <row r="195" spans="2:23" hidden="1" x14ac:dyDescent="0.25">
      <c r="B195" s="188">
        <v>11264</v>
      </c>
      <c r="C195" s="188"/>
      <c r="V195">
        <v>11620</v>
      </c>
      <c r="W195">
        <f t="shared" ref="W195:W258" si="5">_xlfn.XLOOKUP(V195,T:T,T:T)</f>
        <v>11620</v>
      </c>
    </row>
    <row r="196" spans="2:23" hidden="1" x14ac:dyDescent="0.25">
      <c r="B196" s="188">
        <v>11568</v>
      </c>
      <c r="C196" s="188"/>
      <c r="V196">
        <v>11621</v>
      </c>
      <c r="W196" t="e">
        <f t="shared" si="5"/>
        <v>#N/A</v>
      </c>
    </row>
    <row r="197" spans="2:23" hidden="1" x14ac:dyDescent="0.25">
      <c r="B197" s="188">
        <v>11438</v>
      </c>
      <c r="C197" s="188"/>
      <c r="V197">
        <v>11622</v>
      </c>
      <c r="W197" t="e">
        <f t="shared" si="5"/>
        <v>#N/A</v>
      </c>
    </row>
    <row r="198" spans="2:23" hidden="1" x14ac:dyDescent="0.25">
      <c r="B198" s="188">
        <v>11466</v>
      </c>
      <c r="C198" s="188"/>
      <c r="V198">
        <v>11623</v>
      </c>
      <c r="W198">
        <f t="shared" si="5"/>
        <v>11623</v>
      </c>
    </row>
    <row r="199" spans="2:23" hidden="1" x14ac:dyDescent="0.25">
      <c r="B199" s="188">
        <v>11384</v>
      </c>
      <c r="C199" s="188"/>
      <c r="V199">
        <v>11624</v>
      </c>
      <c r="W199" t="e">
        <f t="shared" si="5"/>
        <v>#N/A</v>
      </c>
    </row>
    <row r="200" spans="2:23" hidden="1" x14ac:dyDescent="0.25">
      <c r="B200" s="188">
        <v>11574</v>
      </c>
      <c r="C200" s="188"/>
      <c r="V200">
        <v>11625</v>
      </c>
      <c r="W200" t="e">
        <f t="shared" si="5"/>
        <v>#N/A</v>
      </c>
    </row>
    <row r="201" spans="2:23" hidden="1" x14ac:dyDescent="0.25">
      <c r="B201" s="188">
        <v>11267</v>
      </c>
      <c r="C201" s="188"/>
      <c r="V201">
        <v>11626</v>
      </c>
      <c r="W201">
        <f t="shared" si="5"/>
        <v>11626</v>
      </c>
    </row>
    <row r="202" spans="2:23" hidden="1" x14ac:dyDescent="0.25">
      <c r="B202" s="188">
        <v>11444</v>
      </c>
      <c r="C202" s="188"/>
      <c r="V202">
        <v>11627</v>
      </c>
      <c r="W202" t="e">
        <f t="shared" si="5"/>
        <v>#N/A</v>
      </c>
    </row>
    <row r="203" spans="2:23" hidden="1" x14ac:dyDescent="0.25">
      <c r="B203" s="188"/>
      <c r="C203" s="188" t="s">
        <v>609</v>
      </c>
      <c r="V203">
        <v>11628</v>
      </c>
      <c r="W203" t="e">
        <f t="shared" si="5"/>
        <v>#N/A</v>
      </c>
    </row>
    <row r="204" spans="2:23" hidden="1" x14ac:dyDescent="0.25">
      <c r="B204" s="188"/>
      <c r="C204" s="188" t="s">
        <v>610</v>
      </c>
      <c r="V204">
        <v>11629</v>
      </c>
      <c r="W204">
        <f t="shared" si="5"/>
        <v>11629</v>
      </c>
    </row>
    <row r="205" spans="2:23" hidden="1" x14ac:dyDescent="0.25">
      <c r="B205" s="188"/>
      <c r="C205" s="188"/>
      <c r="V205">
        <v>11630</v>
      </c>
      <c r="W205" t="e">
        <f t="shared" si="5"/>
        <v>#N/A</v>
      </c>
    </row>
    <row r="206" spans="2:23" hidden="1" x14ac:dyDescent="0.25">
      <c r="B206" s="188">
        <v>11363</v>
      </c>
      <c r="C206" s="188"/>
      <c r="V206">
        <v>11631</v>
      </c>
      <c r="W206" t="e">
        <f t="shared" si="5"/>
        <v>#N/A</v>
      </c>
    </row>
    <row r="207" spans="2:23" hidden="1" x14ac:dyDescent="0.25">
      <c r="B207" s="188">
        <v>11378</v>
      </c>
      <c r="C207" s="188"/>
      <c r="V207">
        <v>11632</v>
      </c>
      <c r="W207">
        <f t="shared" si="5"/>
        <v>11632</v>
      </c>
    </row>
    <row r="208" spans="2:23" hidden="1" x14ac:dyDescent="0.25">
      <c r="B208" s="188">
        <v>11415</v>
      </c>
      <c r="C208" s="188"/>
      <c r="V208">
        <v>11633</v>
      </c>
      <c r="W208" t="e">
        <f t="shared" si="5"/>
        <v>#N/A</v>
      </c>
    </row>
    <row r="209" spans="2:23" hidden="1" x14ac:dyDescent="0.25">
      <c r="B209" s="188">
        <v>11258</v>
      </c>
      <c r="C209" s="188"/>
      <c r="V209">
        <v>11634</v>
      </c>
      <c r="W209" t="e">
        <f t="shared" si="5"/>
        <v>#N/A</v>
      </c>
    </row>
    <row r="210" spans="2:23" hidden="1" x14ac:dyDescent="0.25">
      <c r="B210" s="188">
        <v>11578</v>
      </c>
      <c r="C210" s="188"/>
      <c r="E210" t="s">
        <v>609</v>
      </c>
      <c r="V210">
        <v>11635</v>
      </c>
      <c r="W210">
        <f t="shared" si="5"/>
        <v>11635</v>
      </c>
    </row>
    <row r="211" spans="2:23" hidden="1" x14ac:dyDescent="0.25">
      <c r="B211" s="188">
        <v>11366</v>
      </c>
      <c r="C211" s="188"/>
      <c r="E211" t="s">
        <v>610</v>
      </c>
      <c r="V211">
        <v>11636</v>
      </c>
      <c r="W211" t="e">
        <f t="shared" si="5"/>
        <v>#N/A</v>
      </c>
    </row>
    <row r="212" spans="2:23" hidden="1" x14ac:dyDescent="0.25">
      <c r="B212" s="188"/>
      <c r="C212" s="188" t="s">
        <v>611</v>
      </c>
      <c r="V212">
        <v>11637</v>
      </c>
      <c r="W212" t="e">
        <f t="shared" si="5"/>
        <v>#N/A</v>
      </c>
    </row>
    <row r="213" spans="2:23" hidden="1" x14ac:dyDescent="0.25">
      <c r="B213" s="188"/>
      <c r="C213" s="188" t="s">
        <v>610</v>
      </c>
      <c r="V213">
        <v>11638</v>
      </c>
      <c r="W213">
        <f t="shared" si="5"/>
        <v>11638</v>
      </c>
    </row>
    <row r="214" spans="2:23" hidden="1" x14ac:dyDescent="0.25">
      <c r="B214" s="188"/>
      <c r="C214" s="188"/>
      <c r="V214">
        <v>11639</v>
      </c>
      <c r="W214" t="e">
        <f t="shared" si="5"/>
        <v>#N/A</v>
      </c>
    </row>
    <row r="215" spans="2:23" hidden="1" x14ac:dyDescent="0.25">
      <c r="B215" s="188">
        <v>11425</v>
      </c>
      <c r="C215" s="188"/>
      <c r="V215">
        <v>11640</v>
      </c>
      <c r="W215" t="e">
        <f t="shared" si="5"/>
        <v>#N/A</v>
      </c>
    </row>
    <row r="216" spans="2:23" hidden="1" x14ac:dyDescent="0.25">
      <c r="B216" s="188"/>
      <c r="C216" s="188"/>
      <c r="V216">
        <v>11641</v>
      </c>
      <c r="W216">
        <f t="shared" si="5"/>
        <v>11641</v>
      </c>
    </row>
    <row r="217" spans="2:23" hidden="1" x14ac:dyDescent="0.25">
      <c r="B217" s="188"/>
      <c r="C217" s="188" t="s">
        <v>610</v>
      </c>
      <c r="V217">
        <v>11642</v>
      </c>
      <c r="W217" t="e">
        <f t="shared" si="5"/>
        <v>#N/A</v>
      </c>
    </row>
    <row r="218" spans="2:23" hidden="1" x14ac:dyDescent="0.25">
      <c r="B218" s="188"/>
      <c r="C218" s="188"/>
      <c r="V218">
        <v>11643</v>
      </c>
      <c r="W218" t="e">
        <f t="shared" si="5"/>
        <v>#N/A</v>
      </c>
    </row>
    <row r="219" spans="2:23" hidden="1" x14ac:dyDescent="0.25">
      <c r="B219" s="188">
        <v>11368</v>
      </c>
      <c r="C219" s="188"/>
      <c r="E219" t="s">
        <v>611</v>
      </c>
      <c r="V219">
        <v>11644</v>
      </c>
      <c r="W219">
        <f t="shared" si="5"/>
        <v>11644</v>
      </c>
    </row>
    <row r="220" spans="2:23" hidden="1" x14ac:dyDescent="0.25">
      <c r="B220" s="188">
        <v>11376</v>
      </c>
      <c r="C220" s="188"/>
      <c r="V220">
        <v>11645</v>
      </c>
      <c r="W220" t="e">
        <f t="shared" si="5"/>
        <v>#N/A</v>
      </c>
    </row>
    <row r="221" spans="2:23" hidden="1" x14ac:dyDescent="0.25">
      <c r="B221" s="188">
        <v>11375</v>
      </c>
      <c r="C221" s="188"/>
      <c r="E221" t="s">
        <v>610</v>
      </c>
      <c r="V221">
        <v>11646</v>
      </c>
      <c r="W221" t="e">
        <f t="shared" si="5"/>
        <v>#N/A</v>
      </c>
    </row>
    <row r="222" spans="2:23" hidden="1" x14ac:dyDescent="0.25">
      <c r="B222" s="188">
        <v>11369</v>
      </c>
      <c r="C222" s="188"/>
      <c r="V222">
        <v>11647</v>
      </c>
      <c r="W222">
        <f t="shared" si="5"/>
        <v>11647</v>
      </c>
    </row>
    <row r="223" spans="2:23" hidden="1" x14ac:dyDescent="0.25">
      <c r="B223" s="188">
        <v>11360</v>
      </c>
      <c r="C223" s="188"/>
      <c r="V223">
        <v>11648</v>
      </c>
      <c r="W223" t="e">
        <f t="shared" si="5"/>
        <v>#N/A</v>
      </c>
    </row>
    <row r="224" spans="2:23" hidden="1" x14ac:dyDescent="0.25">
      <c r="B224" s="188">
        <v>11381</v>
      </c>
      <c r="C224" s="188"/>
      <c r="V224">
        <v>11649</v>
      </c>
      <c r="W224" t="e">
        <f t="shared" si="5"/>
        <v>#N/A</v>
      </c>
    </row>
    <row r="225" spans="2:23" hidden="1" x14ac:dyDescent="0.25">
      <c r="B225" s="188">
        <v>11502</v>
      </c>
      <c r="C225" s="188"/>
      <c r="E225" t="s">
        <v>610</v>
      </c>
      <c r="V225">
        <v>11650</v>
      </c>
      <c r="W225">
        <f t="shared" si="5"/>
        <v>11650</v>
      </c>
    </row>
    <row r="226" spans="2:23" hidden="1" x14ac:dyDescent="0.25">
      <c r="B226" s="188">
        <v>11605</v>
      </c>
      <c r="C226" s="188"/>
      <c r="V226">
        <v>11651</v>
      </c>
      <c r="W226" t="e">
        <f t="shared" si="5"/>
        <v>#N/A</v>
      </c>
    </row>
    <row r="227" spans="2:23" hidden="1" x14ac:dyDescent="0.25">
      <c r="B227" s="188">
        <v>11372</v>
      </c>
      <c r="C227" s="188"/>
      <c r="V227">
        <v>11652</v>
      </c>
      <c r="W227" t="e">
        <f t="shared" si="5"/>
        <v>#N/A</v>
      </c>
    </row>
    <row r="228" spans="2:23" hidden="1" x14ac:dyDescent="0.25">
      <c r="B228" s="188"/>
      <c r="C228" s="188" t="s">
        <v>612</v>
      </c>
      <c r="V228">
        <v>11653</v>
      </c>
      <c r="W228">
        <f t="shared" si="5"/>
        <v>11653</v>
      </c>
    </row>
    <row r="229" spans="2:23" hidden="1" x14ac:dyDescent="0.25">
      <c r="B229" s="188"/>
      <c r="C229" s="188" t="s">
        <v>610</v>
      </c>
      <c r="V229">
        <v>11654</v>
      </c>
      <c r="W229" t="e">
        <f t="shared" si="5"/>
        <v>#N/A</v>
      </c>
    </row>
    <row r="230" spans="2:23" hidden="1" x14ac:dyDescent="0.25">
      <c r="B230" s="188"/>
      <c r="C230" s="188"/>
      <c r="V230">
        <v>11655</v>
      </c>
      <c r="W230" t="e">
        <f t="shared" si="5"/>
        <v>#N/A</v>
      </c>
    </row>
    <row r="231" spans="2:23" hidden="1" x14ac:dyDescent="0.25">
      <c r="B231" s="188">
        <v>11544</v>
      </c>
      <c r="C231" s="188"/>
      <c r="V231">
        <v>11656</v>
      </c>
      <c r="W231">
        <f t="shared" si="5"/>
        <v>11656</v>
      </c>
    </row>
    <row r="232" spans="2:23" hidden="1" x14ac:dyDescent="0.25">
      <c r="B232" s="188">
        <v>11547</v>
      </c>
      <c r="C232" s="188"/>
      <c r="V232">
        <v>11657</v>
      </c>
      <c r="W232" t="e">
        <f t="shared" si="5"/>
        <v>#N/A</v>
      </c>
    </row>
    <row r="233" spans="2:23" hidden="1" x14ac:dyDescent="0.25">
      <c r="B233" s="188">
        <v>11556</v>
      </c>
      <c r="C233" s="188"/>
      <c r="V233">
        <v>11658</v>
      </c>
      <c r="W233" t="e">
        <f t="shared" si="5"/>
        <v>#N/A</v>
      </c>
    </row>
    <row r="234" spans="2:23" hidden="1" x14ac:dyDescent="0.25">
      <c r="B234" s="188"/>
      <c r="C234" s="188" t="s">
        <v>613</v>
      </c>
      <c r="V234">
        <v>11659</v>
      </c>
      <c r="W234">
        <f t="shared" si="5"/>
        <v>11659</v>
      </c>
    </row>
    <row r="235" spans="2:23" hidden="1" x14ac:dyDescent="0.25">
      <c r="B235" s="188"/>
      <c r="C235" s="188" t="s">
        <v>610</v>
      </c>
      <c r="E235" t="s">
        <v>612</v>
      </c>
      <c r="V235">
        <v>11660</v>
      </c>
      <c r="W235" t="e">
        <f t="shared" si="5"/>
        <v>#N/A</v>
      </c>
    </row>
    <row r="236" spans="2:23" hidden="1" x14ac:dyDescent="0.25">
      <c r="B236" s="188"/>
      <c r="C236" s="188"/>
      <c r="E236" t="s">
        <v>610</v>
      </c>
      <c r="V236">
        <v>11661</v>
      </c>
      <c r="W236" t="e">
        <f t="shared" si="5"/>
        <v>#N/A</v>
      </c>
    </row>
    <row r="237" spans="2:23" hidden="1" x14ac:dyDescent="0.25">
      <c r="B237" s="188">
        <v>11441</v>
      </c>
      <c r="C237" s="188"/>
      <c r="V237">
        <v>11662</v>
      </c>
      <c r="W237">
        <f t="shared" si="5"/>
        <v>11662</v>
      </c>
    </row>
    <row r="238" spans="2:23" hidden="1" x14ac:dyDescent="0.25">
      <c r="B238" s="188">
        <v>11447</v>
      </c>
      <c r="C238" s="188"/>
      <c r="V238">
        <v>11663</v>
      </c>
      <c r="W238" t="e">
        <f t="shared" si="5"/>
        <v>#N/A</v>
      </c>
    </row>
    <row r="239" spans="2:23" hidden="1" x14ac:dyDescent="0.25">
      <c r="B239" s="188">
        <v>11448</v>
      </c>
      <c r="C239" s="188"/>
      <c r="V239">
        <v>11664</v>
      </c>
      <c r="W239" t="e">
        <f t="shared" si="5"/>
        <v>#N/A</v>
      </c>
    </row>
    <row r="240" spans="2:23" hidden="1" x14ac:dyDescent="0.25">
      <c r="B240" s="188"/>
      <c r="C240" s="188" t="s">
        <v>614</v>
      </c>
      <c r="V240">
        <v>11665</v>
      </c>
      <c r="W240">
        <f t="shared" si="5"/>
        <v>11665</v>
      </c>
    </row>
    <row r="241" spans="2:23" hidden="1" x14ac:dyDescent="0.25">
      <c r="B241" s="188"/>
      <c r="C241" s="188" t="s">
        <v>610</v>
      </c>
      <c r="E241" t="s">
        <v>613</v>
      </c>
      <c r="V241">
        <v>11666</v>
      </c>
      <c r="W241" t="e">
        <f t="shared" si="5"/>
        <v>#N/A</v>
      </c>
    </row>
    <row r="242" spans="2:23" hidden="1" x14ac:dyDescent="0.25">
      <c r="B242" s="187"/>
      <c r="C242" s="187"/>
      <c r="E242" t="s">
        <v>610</v>
      </c>
      <c r="V242">
        <v>11667</v>
      </c>
      <c r="W242" t="e">
        <f t="shared" si="5"/>
        <v>#N/A</v>
      </c>
    </row>
    <row r="243" spans="2:23" hidden="1" x14ac:dyDescent="0.25">
      <c r="B243" s="188">
        <v>11498</v>
      </c>
      <c r="C243" s="187"/>
      <c r="V243">
        <v>11668</v>
      </c>
      <c r="W243">
        <f t="shared" si="5"/>
        <v>11668</v>
      </c>
    </row>
    <row r="244" spans="2:23" hidden="1" x14ac:dyDescent="0.25">
      <c r="B244" s="188">
        <v>11522</v>
      </c>
      <c r="C244" s="188"/>
      <c r="V244">
        <v>11669</v>
      </c>
      <c r="W244" t="e">
        <f t="shared" si="5"/>
        <v>#N/A</v>
      </c>
    </row>
    <row r="245" spans="2:23" hidden="1" x14ac:dyDescent="0.25">
      <c r="B245" s="188">
        <v>11513</v>
      </c>
      <c r="C245" s="188"/>
      <c r="V245">
        <v>11670</v>
      </c>
      <c r="W245" t="e">
        <f t="shared" si="5"/>
        <v>#N/A</v>
      </c>
    </row>
    <row r="246" spans="2:23" hidden="1" x14ac:dyDescent="0.25">
      <c r="B246" s="188">
        <v>11510</v>
      </c>
      <c r="C246" s="188"/>
      <c r="V246">
        <v>11671</v>
      </c>
      <c r="W246">
        <f t="shared" si="5"/>
        <v>11671</v>
      </c>
    </row>
    <row r="247" spans="2:23" hidden="1" x14ac:dyDescent="0.25">
      <c r="B247" s="188">
        <v>11501</v>
      </c>
      <c r="C247" s="188"/>
      <c r="V247">
        <v>11672</v>
      </c>
      <c r="W247" t="e">
        <f t="shared" si="5"/>
        <v>#N/A</v>
      </c>
    </row>
    <row r="248" spans="2:23" hidden="1" x14ac:dyDescent="0.25">
      <c r="B248" s="188">
        <v>11504</v>
      </c>
      <c r="C248" s="188"/>
      <c r="V248">
        <v>11673</v>
      </c>
      <c r="W248" t="e">
        <f t="shared" si="5"/>
        <v>#N/A</v>
      </c>
    </row>
    <row r="249" spans="2:23" hidden="1" x14ac:dyDescent="0.25">
      <c r="B249" s="188">
        <v>11516</v>
      </c>
      <c r="C249" s="188"/>
      <c r="E249" t="s">
        <v>614</v>
      </c>
      <c r="V249">
        <v>11674</v>
      </c>
      <c r="W249" t="e">
        <f t="shared" si="5"/>
        <v>#N/A</v>
      </c>
    </row>
    <row r="250" spans="2:23" hidden="1" x14ac:dyDescent="0.25">
      <c r="B250" s="188">
        <v>11519</v>
      </c>
      <c r="C250" s="188"/>
      <c r="E250" t="s">
        <v>610</v>
      </c>
      <c r="V250">
        <v>11675</v>
      </c>
      <c r="W250" t="e">
        <f t="shared" si="5"/>
        <v>#N/A</v>
      </c>
    </row>
    <row r="251" spans="2:23" hidden="1" x14ac:dyDescent="0.25">
      <c r="B251" s="188">
        <v>10360</v>
      </c>
      <c r="C251" s="188"/>
      <c r="V251">
        <v>11676</v>
      </c>
      <c r="W251" t="e">
        <f t="shared" si="5"/>
        <v>#N/A</v>
      </c>
    </row>
    <row r="252" spans="2:23" hidden="1" x14ac:dyDescent="0.25">
      <c r="B252" s="188">
        <v>11495</v>
      </c>
      <c r="C252" s="188"/>
      <c r="V252">
        <v>11677</v>
      </c>
      <c r="W252" t="e">
        <f t="shared" si="5"/>
        <v>#N/A</v>
      </c>
    </row>
    <row r="253" spans="2:23" hidden="1" x14ac:dyDescent="0.25">
      <c r="B253" s="188">
        <v>11496</v>
      </c>
      <c r="C253" s="188"/>
      <c r="V253">
        <v>11678</v>
      </c>
      <c r="W253" t="e">
        <f t="shared" si="5"/>
        <v>#N/A</v>
      </c>
    </row>
    <row r="254" spans="2:23" hidden="1" x14ac:dyDescent="0.25">
      <c r="B254" s="188">
        <v>11791</v>
      </c>
      <c r="C254" s="188"/>
      <c r="V254">
        <v>11679</v>
      </c>
      <c r="W254" t="e">
        <f t="shared" si="5"/>
        <v>#N/A</v>
      </c>
    </row>
    <row r="255" spans="2:23" hidden="1" x14ac:dyDescent="0.25">
      <c r="B255" s="188">
        <v>11789</v>
      </c>
      <c r="C255" s="188"/>
      <c r="V255">
        <v>11680</v>
      </c>
      <c r="W255" t="e">
        <f t="shared" si="5"/>
        <v>#N/A</v>
      </c>
    </row>
    <row r="256" spans="2:23" hidden="1" x14ac:dyDescent="0.25">
      <c r="B256" s="188">
        <v>11774</v>
      </c>
      <c r="C256" s="188"/>
      <c r="V256">
        <v>11681</v>
      </c>
      <c r="W256" t="e">
        <f t="shared" si="5"/>
        <v>#N/A</v>
      </c>
    </row>
    <row r="257" spans="2:23" hidden="1" x14ac:dyDescent="0.25">
      <c r="B257" s="188">
        <v>11767</v>
      </c>
      <c r="C257" s="188"/>
      <c r="V257">
        <v>11682</v>
      </c>
      <c r="W257" t="e">
        <f t="shared" si="5"/>
        <v>#N/A</v>
      </c>
    </row>
    <row r="258" spans="2:23" hidden="1" x14ac:dyDescent="0.25">
      <c r="B258" s="188">
        <v>11777</v>
      </c>
      <c r="C258" s="188"/>
      <c r="V258">
        <v>11683</v>
      </c>
      <c r="W258" t="e">
        <f t="shared" si="5"/>
        <v>#N/A</v>
      </c>
    </row>
    <row r="259" spans="2:23" hidden="1" x14ac:dyDescent="0.25">
      <c r="B259" s="188">
        <v>11764</v>
      </c>
      <c r="C259" s="188"/>
      <c r="V259">
        <v>11684</v>
      </c>
      <c r="W259" t="e">
        <f t="shared" ref="W259:W322" si="6">_xlfn.XLOOKUP(V259,T:T,T:T)</f>
        <v>#N/A</v>
      </c>
    </row>
    <row r="260" spans="2:23" hidden="1" x14ac:dyDescent="0.25">
      <c r="B260" s="188">
        <v>11550</v>
      </c>
      <c r="C260" s="188"/>
      <c r="V260">
        <v>11685</v>
      </c>
      <c r="W260" t="e">
        <f t="shared" si="6"/>
        <v>#N/A</v>
      </c>
    </row>
    <row r="261" spans="2:23" hidden="1" x14ac:dyDescent="0.25">
      <c r="B261" s="188">
        <v>11553</v>
      </c>
      <c r="C261" s="188"/>
      <c r="V261">
        <v>11686</v>
      </c>
      <c r="W261" t="e">
        <f t="shared" si="6"/>
        <v>#N/A</v>
      </c>
    </row>
    <row r="262" spans="2:23" hidden="1" x14ac:dyDescent="0.25">
      <c r="B262" s="188">
        <v>11754</v>
      </c>
      <c r="C262" s="188"/>
      <c r="V262">
        <v>11687</v>
      </c>
      <c r="W262" t="e">
        <f t="shared" si="6"/>
        <v>#N/A</v>
      </c>
    </row>
    <row r="263" spans="2:23" hidden="1" x14ac:dyDescent="0.25">
      <c r="B263" s="188">
        <v>11479</v>
      </c>
      <c r="C263" s="188"/>
      <c r="V263">
        <v>11688</v>
      </c>
      <c r="W263" t="e">
        <f t="shared" si="6"/>
        <v>#N/A</v>
      </c>
    </row>
    <row r="264" spans="2:23" hidden="1" x14ac:dyDescent="0.25">
      <c r="B264" s="188">
        <v>11485</v>
      </c>
      <c r="C264" s="188"/>
      <c r="V264">
        <v>11689</v>
      </c>
      <c r="W264" t="e">
        <f t="shared" si="6"/>
        <v>#N/A</v>
      </c>
    </row>
    <row r="265" spans="2:23" hidden="1" x14ac:dyDescent="0.25">
      <c r="B265" s="188">
        <v>11482</v>
      </c>
      <c r="C265" s="188"/>
      <c r="V265">
        <v>11690</v>
      </c>
      <c r="W265" t="e">
        <f t="shared" si="6"/>
        <v>#N/A</v>
      </c>
    </row>
    <row r="266" spans="2:23" hidden="1" x14ac:dyDescent="0.25">
      <c r="B266" s="188">
        <v>11480</v>
      </c>
      <c r="C266" s="188"/>
      <c r="V266">
        <v>11691</v>
      </c>
      <c r="W266" t="e">
        <f t="shared" si="6"/>
        <v>#N/A</v>
      </c>
    </row>
    <row r="267" spans="2:23" hidden="1" x14ac:dyDescent="0.25">
      <c r="B267" s="188"/>
      <c r="C267" s="188"/>
      <c r="V267">
        <v>11692</v>
      </c>
      <c r="W267" t="e">
        <f t="shared" si="6"/>
        <v>#N/A</v>
      </c>
    </row>
    <row r="268" spans="2:23" hidden="1" x14ac:dyDescent="0.25">
      <c r="B268" s="188"/>
      <c r="C268" s="188" t="s">
        <v>610</v>
      </c>
      <c r="V268">
        <v>11693</v>
      </c>
      <c r="W268" t="e">
        <f t="shared" si="6"/>
        <v>#N/A</v>
      </c>
    </row>
    <row r="269" spans="2:23" hidden="1" x14ac:dyDescent="0.25">
      <c r="B269" s="188"/>
      <c r="C269" s="188"/>
      <c r="V269">
        <v>11694</v>
      </c>
      <c r="W269" t="e">
        <f t="shared" si="6"/>
        <v>#N/A</v>
      </c>
    </row>
    <row r="270" spans="2:23" hidden="1" x14ac:dyDescent="0.25">
      <c r="B270" s="188">
        <v>11653</v>
      </c>
      <c r="C270" s="188"/>
      <c r="V270">
        <v>11695</v>
      </c>
      <c r="W270" t="e">
        <f t="shared" si="6"/>
        <v>#N/A</v>
      </c>
    </row>
    <row r="271" spans="2:23" hidden="1" x14ac:dyDescent="0.25">
      <c r="B271" s="188">
        <v>11662</v>
      </c>
      <c r="C271" s="188"/>
      <c r="V271">
        <v>11696</v>
      </c>
      <c r="W271">
        <f t="shared" si="6"/>
        <v>11696</v>
      </c>
    </row>
    <row r="272" spans="2:23" hidden="1" x14ac:dyDescent="0.25">
      <c r="B272" s="188">
        <v>11668</v>
      </c>
      <c r="C272" s="188"/>
      <c r="V272">
        <v>11697</v>
      </c>
      <c r="W272" t="e">
        <f t="shared" si="6"/>
        <v>#N/A</v>
      </c>
    </row>
    <row r="273" spans="2:23" hidden="1" x14ac:dyDescent="0.25">
      <c r="B273" s="188">
        <v>11656</v>
      </c>
      <c r="C273" s="188"/>
      <c r="V273">
        <v>11698</v>
      </c>
      <c r="W273" t="e">
        <f t="shared" si="6"/>
        <v>#N/A</v>
      </c>
    </row>
    <row r="274" spans="2:23" hidden="1" x14ac:dyDescent="0.25">
      <c r="B274" s="188">
        <v>11659</v>
      </c>
      <c r="C274" s="188"/>
      <c r="V274">
        <v>11699</v>
      </c>
      <c r="W274">
        <f t="shared" si="6"/>
        <v>11699</v>
      </c>
    </row>
    <row r="275" spans="2:23" hidden="1" x14ac:dyDescent="0.25">
      <c r="B275" s="188">
        <v>11665</v>
      </c>
      <c r="C275" s="188"/>
      <c r="V275">
        <v>11709</v>
      </c>
      <c r="W275">
        <f t="shared" si="6"/>
        <v>11709</v>
      </c>
    </row>
    <row r="276" spans="2:23" hidden="1" x14ac:dyDescent="0.25">
      <c r="B276" s="188"/>
      <c r="C276" s="188" t="s">
        <v>615</v>
      </c>
      <c r="V276">
        <v>11710</v>
      </c>
      <c r="W276" t="e">
        <f t="shared" si="6"/>
        <v>#N/A</v>
      </c>
    </row>
    <row r="277" spans="2:23" hidden="1" x14ac:dyDescent="0.25">
      <c r="B277" s="188"/>
      <c r="C277" s="188" t="s">
        <v>610</v>
      </c>
      <c r="E277" t="s">
        <v>610</v>
      </c>
      <c r="V277">
        <v>11711</v>
      </c>
      <c r="W277" t="e">
        <f t="shared" si="6"/>
        <v>#N/A</v>
      </c>
    </row>
    <row r="278" spans="2:23" hidden="1" x14ac:dyDescent="0.25">
      <c r="B278" s="188"/>
      <c r="C278" s="188"/>
      <c r="V278">
        <v>11712</v>
      </c>
      <c r="W278">
        <f t="shared" si="6"/>
        <v>11712</v>
      </c>
    </row>
    <row r="279" spans="2:23" hidden="1" x14ac:dyDescent="0.25">
      <c r="B279" s="188" t="s">
        <v>616</v>
      </c>
      <c r="C279" s="188"/>
      <c r="V279">
        <v>11713</v>
      </c>
      <c r="W279" t="e">
        <f t="shared" si="6"/>
        <v>#N/A</v>
      </c>
    </row>
    <row r="280" spans="2:23" hidden="1" x14ac:dyDescent="0.25">
      <c r="B280" s="188">
        <v>11614</v>
      </c>
      <c r="C280" s="188"/>
      <c r="V280">
        <v>11714</v>
      </c>
      <c r="W280" t="e">
        <f t="shared" si="6"/>
        <v>#N/A</v>
      </c>
    </row>
    <row r="281" spans="2:23" hidden="1" x14ac:dyDescent="0.25">
      <c r="B281" s="188">
        <v>11617</v>
      </c>
      <c r="C281" s="188"/>
      <c r="V281">
        <v>11715</v>
      </c>
      <c r="W281" t="e">
        <f t="shared" si="6"/>
        <v>#N/A</v>
      </c>
    </row>
    <row r="282" spans="2:23" hidden="1" x14ac:dyDescent="0.25">
      <c r="B282" s="188">
        <v>11608</v>
      </c>
      <c r="C282" s="188"/>
      <c r="V282">
        <v>11716</v>
      </c>
      <c r="W282" t="e">
        <f t="shared" si="6"/>
        <v>#N/A</v>
      </c>
    </row>
    <row r="283" spans="2:23" hidden="1" x14ac:dyDescent="0.25">
      <c r="B283" s="188">
        <v>11626</v>
      </c>
      <c r="C283" s="188"/>
      <c r="E283" t="s">
        <v>615</v>
      </c>
      <c r="V283">
        <v>11717</v>
      </c>
      <c r="W283" t="e">
        <f t="shared" si="6"/>
        <v>#N/A</v>
      </c>
    </row>
    <row r="284" spans="2:23" hidden="1" x14ac:dyDescent="0.25">
      <c r="B284" s="188">
        <v>11629</v>
      </c>
      <c r="C284" s="188"/>
      <c r="E284" t="s">
        <v>610</v>
      </c>
      <c r="V284">
        <v>11718</v>
      </c>
      <c r="W284" t="e">
        <f t="shared" si="6"/>
        <v>#N/A</v>
      </c>
    </row>
    <row r="285" spans="2:23" hidden="1" x14ac:dyDescent="0.25">
      <c r="B285" s="188">
        <v>11632</v>
      </c>
      <c r="C285" s="188"/>
      <c r="V285">
        <v>11719</v>
      </c>
      <c r="W285" t="e">
        <f t="shared" si="6"/>
        <v>#N/A</v>
      </c>
    </row>
    <row r="286" spans="2:23" hidden="1" x14ac:dyDescent="0.25">
      <c r="B286" s="188">
        <v>11611</v>
      </c>
      <c r="C286" s="188"/>
      <c r="V286">
        <v>11720</v>
      </c>
      <c r="W286" t="e">
        <f t="shared" si="6"/>
        <v>#N/A</v>
      </c>
    </row>
    <row r="287" spans="2:23" hidden="1" x14ac:dyDescent="0.25">
      <c r="B287" s="188">
        <v>11635</v>
      </c>
      <c r="C287" s="188"/>
      <c r="V287">
        <v>11721</v>
      </c>
      <c r="W287" t="e">
        <f t="shared" si="6"/>
        <v>#N/A</v>
      </c>
    </row>
    <row r="288" spans="2:23" hidden="1" x14ac:dyDescent="0.25">
      <c r="B288" s="188">
        <v>11638</v>
      </c>
      <c r="C288" s="188"/>
      <c r="V288">
        <v>11722</v>
      </c>
      <c r="W288">
        <f t="shared" si="6"/>
        <v>11722</v>
      </c>
    </row>
    <row r="289" spans="2:23" hidden="1" x14ac:dyDescent="0.25">
      <c r="B289" s="188">
        <v>11671</v>
      </c>
      <c r="C289" s="188"/>
      <c r="V289">
        <v>11723</v>
      </c>
      <c r="W289" t="e">
        <f t="shared" si="6"/>
        <v>#N/A</v>
      </c>
    </row>
    <row r="290" spans="2:23" hidden="1" x14ac:dyDescent="0.25">
      <c r="B290" s="188"/>
      <c r="C290" s="188">
        <f>SUM(N291:N300)</f>
        <v>0</v>
      </c>
      <c r="V290">
        <v>11724</v>
      </c>
      <c r="W290" t="e">
        <f t="shared" si="6"/>
        <v>#N/A</v>
      </c>
    </row>
    <row r="291" spans="2:23" hidden="1" x14ac:dyDescent="0.25">
      <c r="B291" s="188"/>
      <c r="C291" s="188"/>
      <c r="V291">
        <v>11725</v>
      </c>
      <c r="W291">
        <f t="shared" si="6"/>
        <v>11725</v>
      </c>
    </row>
    <row r="292" spans="2:23" hidden="1" x14ac:dyDescent="0.25">
      <c r="B292" s="188"/>
      <c r="C292" s="188"/>
      <c r="V292">
        <v>11742</v>
      </c>
      <c r="W292">
        <f t="shared" si="6"/>
        <v>11742</v>
      </c>
    </row>
    <row r="293" spans="2:23" hidden="1" x14ac:dyDescent="0.25">
      <c r="B293" s="188">
        <v>11641</v>
      </c>
      <c r="C293" s="188"/>
      <c r="V293">
        <v>11743</v>
      </c>
      <c r="W293" t="e">
        <f t="shared" si="6"/>
        <v>#N/A</v>
      </c>
    </row>
    <row r="294" spans="2:23" hidden="1" x14ac:dyDescent="0.25">
      <c r="B294" s="188">
        <v>11647</v>
      </c>
      <c r="C294" s="188"/>
      <c r="V294">
        <v>11744</v>
      </c>
      <c r="W294">
        <f t="shared" si="6"/>
        <v>11744</v>
      </c>
    </row>
    <row r="295" spans="2:23" hidden="1" x14ac:dyDescent="0.25">
      <c r="B295" s="188">
        <v>11644</v>
      </c>
      <c r="C295" s="188"/>
      <c r="V295">
        <v>11745</v>
      </c>
      <c r="W295" t="e">
        <f t="shared" si="6"/>
        <v>#N/A</v>
      </c>
    </row>
    <row r="296" spans="2:23" hidden="1" x14ac:dyDescent="0.25">
      <c r="B296" s="188">
        <v>11650</v>
      </c>
      <c r="C296" s="188"/>
      <c r="V296">
        <v>11746</v>
      </c>
      <c r="W296" t="e">
        <f t="shared" si="6"/>
        <v>#N/A</v>
      </c>
    </row>
    <row r="297" spans="2:23" hidden="1" x14ac:dyDescent="0.25">
      <c r="B297" s="188">
        <v>11712</v>
      </c>
      <c r="C297" s="188"/>
      <c r="E297">
        <f>SUM(N291:N300)</f>
        <v>0</v>
      </c>
      <c r="V297">
        <v>11747</v>
      </c>
      <c r="W297">
        <f t="shared" si="6"/>
        <v>11747</v>
      </c>
    </row>
    <row r="298" spans="2:23" hidden="1" x14ac:dyDescent="0.25">
      <c r="B298" s="188"/>
      <c r="C298" s="188">
        <f>SUM(N304:N309)</f>
        <v>0</v>
      </c>
      <c r="V298">
        <v>11748</v>
      </c>
      <c r="W298" t="e">
        <f t="shared" si="6"/>
        <v>#N/A</v>
      </c>
    </row>
    <row r="299" spans="2:23" hidden="1" x14ac:dyDescent="0.25">
      <c r="B299" s="188"/>
      <c r="C299" s="188"/>
      <c r="V299">
        <v>11749</v>
      </c>
      <c r="W299" t="e">
        <f t="shared" si="6"/>
        <v>#N/A</v>
      </c>
    </row>
    <row r="300" spans="2:23" hidden="1" x14ac:dyDescent="0.25">
      <c r="B300" s="188"/>
      <c r="C300" s="188"/>
      <c r="V300">
        <v>11750</v>
      </c>
      <c r="W300" t="e">
        <f t="shared" si="6"/>
        <v>#N/A</v>
      </c>
    </row>
    <row r="301" spans="2:23" hidden="1" x14ac:dyDescent="0.25">
      <c r="B301" s="188">
        <v>11742</v>
      </c>
      <c r="C301" s="188"/>
      <c r="V301">
        <v>11751</v>
      </c>
      <c r="W301" t="e">
        <f t="shared" si="6"/>
        <v>#N/A</v>
      </c>
    </row>
    <row r="302" spans="2:23" hidden="1" x14ac:dyDescent="0.25">
      <c r="B302" s="188">
        <v>11457</v>
      </c>
      <c r="C302" s="188"/>
      <c r="V302">
        <v>11752</v>
      </c>
      <c r="W302" t="e">
        <f t="shared" si="6"/>
        <v>#N/A</v>
      </c>
    </row>
    <row r="303" spans="2:23" hidden="1" x14ac:dyDescent="0.25">
      <c r="B303" s="188">
        <v>11460</v>
      </c>
      <c r="C303" s="188"/>
      <c r="V303">
        <v>11753</v>
      </c>
      <c r="W303" t="e">
        <f t="shared" si="6"/>
        <v>#N/A</v>
      </c>
    </row>
    <row r="304" spans="2:23" hidden="1" x14ac:dyDescent="0.25">
      <c r="B304" s="188">
        <v>11463</v>
      </c>
      <c r="C304" s="188"/>
      <c r="V304">
        <v>11754</v>
      </c>
      <c r="W304">
        <f t="shared" si="6"/>
        <v>11754</v>
      </c>
    </row>
    <row r="305" spans="2:23" hidden="1" x14ac:dyDescent="0.25">
      <c r="B305" s="188">
        <v>11562</v>
      </c>
      <c r="C305" s="188"/>
      <c r="E305">
        <f>SUM(N304:N309)</f>
        <v>0</v>
      </c>
      <c r="V305">
        <v>11755</v>
      </c>
      <c r="W305" t="e">
        <f t="shared" si="6"/>
        <v>#N/A</v>
      </c>
    </row>
    <row r="306" spans="2:23" hidden="1" x14ac:dyDescent="0.25">
      <c r="B306" s="188">
        <v>11560</v>
      </c>
      <c r="C306" s="188"/>
      <c r="V306">
        <v>11756</v>
      </c>
      <c r="W306" t="e">
        <f t="shared" si="6"/>
        <v>#N/A</v>
      </c>
    </row>
    <row r="307" spans="2:23" hidden="1" x14ac:dyDescent="0.25">
      <c r="B307" s="188">
        <v>11559</v>
      </c>
      <c r="C307" s="188"/>
      <c r="V307">
        <v>11757</v>
      </c>
      <c r="W307" t="e">
        <f t="shared" si="6"/>
        <v>#N/A</v>
      </c>
    </row>
    <row r="308" spans="2:23" hidden="1" x14ac:dyDescent="0.25">
      <c r="B308" s="188">
        <v>11744</v>
      </c>
      <c r="C308" s="188"/>
      <c r="V308">
        <v>11758</v>
      </c>
      <c r="W308" t="e">
        <f t="shared" si="6"/>
        <v>#N/A</v>
      </c>
    </row>
    <row r="309" spans="2:23" hidden="1" x14ac:dyDescent="0.25">
      <c r="B309" s="188">
        <v>10450</v>
      </c>
      <c r="C309" s="188"/>
      <c r="V309">
        <v>11759</v>
      </c>
      <c r="W309" t="e">
        <f t="shared" si="6"/>
        <v>#N/A</v>
      </c>
    </row>
    <row r="310" spans="2:23" hidden="1" x14ac:dyDescent="0.25">
      <c r="B310" s="188">
        <v>11709</v>
      </c>
      <c r="C310" s="188"/>
      <c r="V310">
        <v>11760</v>
      </c>
      <c r="W310" t="e">
        <f t="shared" si="6"/>
        <v>#N/A</v>
      </c>
    </row>
    <row r="311" spans="2:23" hidden="1" x14ac:dyDescent="0.25">
      <c r="B311" s="188">
        <v>11722</v>
      </c>
      <c r="C311" s="188"/>
      <c r="V311">
        <v>11761</v>
      </c>
      <c r="W311" t="e">
        <f t="shared" si="6"/>
        <v>#N/A</v>
      </c>
    </row>
    <row r="312" spans="2:23" hidden="1" x14ac:dyDescent="0.25">
      <c r="B312" s="188">
        <v>11409</v>
      </c>
      <c r="C312" s="188"/>
      <c r="V312">
        <v>11762</v>
      </c>
      <c r="W312" t="e">
        <f t="shared" si="6"/>
        <v>#N/A</v>
      </c>
    </row>
    <row r="313" spans="2:23" hidden="1" x14ac:dyDescent="0.25">
      <c r="B313" s="188">
        <v>11412</v>
      </c>
      <c r="C313" s="188"/>
      <c r="V313">
        <v>11763</v>
      </c>
      <c r="W313" t="e">
        <f t="shared" si="6"/>
        <v>#N/A</v>
      </c>
    </row>
    <row r="314" spans="2:23" hidden="1" x14ac:dyDescent="0.25">
      <c r="B314" s="188">
        <v>11800</v>
      </c>
      <c r="C314" s="188"/>
      <c r="V314">
        <v>11764</v>
      </c>
      <c r="W314">
        <f t="shared" si="6"/>
        <v>11764</v>
      </c>
    </row>
    <row r="315" spans="2:23" hidden="1" x14ac:dyDescent="0.25">
      <c r="B315" s="188">
        <v>11809</v>
      </c>
      <c r="C315" s="188"/>
      <c r="V315">
        <v>11765</v>
      </c>
      <c r="W315" t="e">
        <f t="shared" si="6"/>
        <v>#N/A</v>
      </c>
    </row>
    <row r="316" spans="2:23" hidden="1" x14ac:dyDescent="0.25">
      <c r="B316" s="188">
        <v>11803</v>
      </c>
      <c r="C316" s="188"/>
      <c r="V316">
        <v>11766</v>
      </c>
      <c r="W316" t="e">
        <f t="shared" si="6"/>
        <v>#N/A</v>
      </c>
    </row>
    <row r="317" spans="2:23" hidden="1" x14ac:dyDescent="0.25">
      <c r="B317" s="188">
        <v>11806</v>
      </c>
      <c r="C317" s="188"/>
      <c r="V317">
        <v>11767</v>
      </c>
      <c r="W317">
        <f t="shared" si="6"/>
        <v>11767</v>
      </c>
    </row>
    <row r="318" spans="2:23" hidden="1" x14ac:dyDescent="0.25">
      <c r="B318" s="188">
        <v>11812</v>
      </c>
      <c r="C318" s="188"/>
      <c r="V318">
        <v>11768</v>
      </c>
      <c r="W318" t="e">
        <f t="shared" si="6"/>
        <v>#N/A</v>
      </c>
    </row>
    <row r="319" spans="2:23" hidden="1" x14ac:dyDescent="0.25">
      <c r="B319" s="188">
        <v>11696</v>
      </c>
      <c r="C319" s="188"/>
      <c r="V319">
        <v>11769</v>
      </c>
      <c r="W319" t="e">
        <f t="shared" si="6"/>
        <v>#N/A</v>
      </c>
    </row>
    <row r="320" spans="2:23" hidden="1" x14ac:dyDescent="0.25">
      <c r="B320" s="188">
        <v>11699</v>
      </c>
      <c r="C320" s="188"/>
      <c r="V320">
        <v>11770</v>
      </c>
      <c r="W320" t="e">
        <f t="shared" si="6"/>
        <v>#N/A</v>
      </c>
    </row>
    <row r="321" spans="2:23" hidden="1" x14ac:dyDescent="0.25">
      <c r="B321" s="188">
        <v>11818</v>
      </c>
      <c r="C321" s="188"/>
      <c r="V321">
        <v>11771</v>
      </c>
      <c r="W321" t="e">
        <f t="shared" si="6"/>
        <v>#N/A</v>
      </c>
    </row>
    <row r="322" spans="2:23" hidden="1" x14ac:dyDescent="0.25">
      <c r="B322" s="188">
        <v>11815</v>
      </c>
      <c r="C322" s="188"/>
      <c r="V322">
        <v>11772</v>
      </c>
      <c r="W322" t="e">
        <f t="shared" si="6"/>
        <v>#N/A</v>
      </c>
    </row>
    <row r="323" spans="2:23" hidden="1" x14ac:dyDescent="0.25">
      <c r="B323" s="188">
        <v>11368</v>
      </c>
      <c r="C323" s="188"/>
      <c r="V323">
        <v>11773</v>
      </c>
      <c r="W323" t="e">
        <f t="shared" ref="W323:W346" si="7">_xlfn.XLOOKUP(V323,T:T,T:T)</f>
        <v>#N/A</v>
      </c>
    </row>
    <row r="324" spans="2:23" hidden="1" x14ac:dyDescent="0.25">
      <c r="B324" s="188">
        <v>11725</v>
      </c>
      <c r="C324" s="188"/>
      <c r="V324">
        <v>11774</v>
      </c>
      <c r="W324">
        <f t="shared" si="7"/>
        <v>11774</v>
      </c>
    </row>
    <row r="325" spans="2:23" hidden="1" x14ac:dyDescent="0.25">
      <c r="B325" s="188">
        <v>11565</v>
      </c>
      <c r="C325" s="188"/>
      <c r="V325">
        <v>11775</v>
      </c>
      <c r="W325" t="e">
        <f t="shared" si="7"/>
        <v>#N/A</v>
      </c>
    </row>
    <row r="326" spans="2:23" hidden="1" x14ac:dyDescent="0.25">
      <c r="B326" s="188">
        <v>11780</v>
      </c>
      <c r="C326" s="188"/>
      <c r="V326">
        <v>11776</v>
      </c>
      <c r="W326" t="e">
        <f t="shared" si="7"/>
        <v>#N/A</v>
      </c>
    </row>
    <row r="327" spans="2:23" hidden="1" x14ac:dyDescent="0.25">
      <c r="B327" s="188">
        <v>11747</v>
      </c>
      <c r="C327" s="188"/>
      <c r="V327">
        <v>11777</v>
      </c>
      <c r="W327">
        <f t="shared" si="7"/>
        <v>11777</v>
      </c>
    </row>
    <row r="328" spans="2:23" hidden="1" x14ac:dyDescent="0.25">
      <c r="B328" s="188"/>
      <c r="C328" s="188">
        <f>SUM(N314:N339)</f>
        <v>0</v>
      </c>
      <c r="V328">
        <v>11800</v>
      </c>
      <c r="W328">
        <f t="shared" si="7"/>
        <v>11800</v>
      </c>
    </row>
    <row r="329" spans="2:23" hidden="1" x14ac:dyDescent="0.25">
      <c r="B329" s="188"/>
      <c r="C329" s="188"/>
      <c r="V329">
        <v>11801</v>
      </c>
      <c r="W329" t="e">
        <f t="shared" si="7"/>
        <v>#N/A</v>
      </c>
    </row>
    <row r="330" spans="2:23" hidden="1" x14ac:dyDescent="0.25">
      <c r="B330" s="188"/>
      <c r="C330" s="188"/>
      <c r="V330">
        <v>11802</v>
      </c>
      <c r="W330" t="e">
        <f t="shared" si="7"/>
        <v>#N/A</v>
      </c>
    </row>
    <row r="331" spans="2:23" hidden="1" x14ac:dyDescent="0.25">
      <c r="B331" s="188">
        <v>13500</v>
      </c>
      <c r="C331" s="188"/>
      <c r="V331">
        <v>11803</v>
      </c>
      <c r="W331">
        <f t="shared" si="7"/>
        <v>11803</v>
      </c>
    </row>
    <row r="332" spans="2:23" hidden="1" x14ac:dyDescent="0.25">
      <c r="B332" s="188">
        <v>12140</v>
      </c>
      <c r="C332" s="188"/>
      <c r="V332">
        <v>11804</v>
      </c>
      <c r="W332" t="e">
        <f t="shared" si="7"/>
        <v>#N/A</v>
      </c>
    </row>
    <row r="333" spans="2:23" hidden="1" x14ac:dyDescent="0.25">
      <c r="B333" s="188">
        <v>12141</v>
      </c>
      <c r="C333" s="188"/>
      <c r="V333">
        <v>11805</v>
      </c>
      <c r="W333" t="e">
        <f t="shared" si="7"/>
        <v>#N/A</v>
      </c>
    </row>
    <row r="334" spans="2:23" hidden="1" x14ac:dyDescent="0.25">
      <c r="B334" s="188">
        <v>12149</v>
      </c>
      <c r="C334" s="188"/>
      <c r="V334">
        <v>11806</v>
      </c>
      <c r="W334">
        <f t="shared" si="7"/>
        <v>11806</v>
      </c>
    </row>
    <row r="335" spans="2:23" hidden="1" x14ac:dyDescent="0.25">
      <c r="B335" s="188">
        <v>13225</v>
      </c>
      <c r="C335" s="188"/>
      <c r="E335">
        <f>SUM(N314:N339)</f>
        <v>0</v>
      </c>
      <c r="V335">
        <v>11807</v>
      </c>
      <c r="W335" t="e">
        <f t="shared" si="7"/>
        <v>#N/A</v>
      </c>
    </row>
    <row r="336" spans="2:23" hidden="1" x14ac:dyDescent="0.25">
      <c r="B336" s="188">
        <v>13226</v>
      </c>
      <c r="C336" s="188"/>
      <c r="V336">
        <v>11808</v>
      </c>
      <c r="W336" t="e">
        <f t="shared" si="7"/>
        <v>#N/A</v>
      </c>
    </row>
    <row r="337" spans="2:23" hidden="1" x14ac:dyDescent="0.25">
      <c r="B337" s="188">
        <v>13227</v>
      </c>
      <c r="C337" s="188"/>
      <c r="V337">
        <v>11809</v>
      </c>
      <c r="W337">
        <f t="shared" si="7"/>
        <v>11809</v>
      </c>
    </row>
    <row r="338" spans="2:23" hidden="1" x14ac:dyDescent="0.25">
      <c r="B338" s="188">
        <v>13228</v>
      </c>
      <c r="C338" s="188"/>
      <c r="V338">
        <v>11810</v>
      </c>
      <c r="W338" t="e">
        <f t="shared" si="7"/>
        <v>#N/A</v>
      </c>
    </row>
    <row r="339" spans="2:23" hidden="1" x14ac:dyDescent="0.25">
      <c r="B339" s="188">
        <v>13229</v>
      </c>
      <c r="C339" s="188"/>
      <c r="V339">
        <v>11811</v>
      </c>
      <c r="W339" t="e">
        <f t="shared" si="7"/>
        <v>#N/A</v>
      </c>
    </row>
    <row r="340" spans="2:23" hidden="1" x14ac:dyDescent="0.25">
      <c r="B340" s="188">
        <v>13230</v>
      </c>
      <c r="C340" s="188"/>
      <c r="V340">
        <v>11812</v>
      </c>
      <c r="W340">
        <f t="shared" si="7"/>
        <v>11812</v>
      </c>
    </row>
    <row r="341" spans="2:23" hidden="1" x14ac:dyDescent="0.25">
      <c r="B341" s="188">
        <v>13231</v>
      </c>
      <c r="C341" s="188"/>
      <c r="V341">
        <v>11813</v>
      </c>
      <c r="W341" t="e">
        <f t="shared" si="7"/>
        <v>#N/A</v>
      </c>
    </row>
    <row r="342" spans="2:23" hidden="1" x14ac:dyDescent="0.25">
      <c r="B342" s="188">
        <v>13232</v>
      </c>
      <c r="C342" s="188"/>
      <c r="V342">
        <v>11814</v>
      </c>
      <c r="W342" t="e">
        <f t="shared" si="7"/>
        <v>#N/A</v>
      </c>
    </row>
    <row r="343" spans="2:23" hidden="1" x14ac:dyDescent="0.25">
      <c r="B343" s="188">
        <v>13233</v>
      </c>
      <c r="C343" s="188"/>
      <c r="V343">
        <v>11815</v>
      </c>
      <c r="W343">
        <f t="shared" si="7"/>
        <v>11815</v>
      </c>
    </row>
    <row r="344" spans="2:23" hidden="1" x14ac:dyDescent="0.25">
      <c r="B344" s="188">
        <v>13234</v>
      </c>
      <c r="C344" s="188"/>
      <c r="V344">
        <v>11816</v>
      </c>
      <c r="W344" t="e">
        <f t="shared" si="7"/>
        <v>#N/A</v>
      </c>
    </row>
    <row r="345" spans="2:23" hidden="1" x14ac:dyDescent="0.25">
      <c r="B345" s="188"/>
      <c r="C345" s="188">
        <f>SUM(N343:N356)</f>
        <v>0</v>
      </c>
      <c r="V345">
        <v>11817</v>
      </c>
      <c r="W345" t="e">
        <f t="shared" si="7"/>
        <v>#N/A</v>
      </c>
    </row>
    <row r="346" spans="2:23" hidden="1" x14ac:dyDescent="0.25">
      <c r="B346" s="188"/>
      <c r="C346" s="188"/>
      <c r="V346">
        <v>11818</v>
      </c>
      <c r="W346">
        <f t="shared" si="7"/>
        <v>11818</v>
      </c>
    </row>
    <row r="347" spans="2:23" x14ac:dyDescent="0.25">
      <c r="B347" s="188"/>
      <c r="C347" s="188">
        <f>N357+N340+N311+N302+N289+N281+N257+N248+N240+N229+N225+N215</f>
        <v>0</v>
      </c>
    </row>
    <row r="348" spans="2:23" x14ac:dyDescent="0.25">
      <c r="B348" s="187"/>
      <c r="C348" s="187"/>
    </row>
    <row r="349" spans="2:23" x14ac:dyDescent="0.25">
      <c r="B349" s="187"/>
      <c r="C349" s="187"/>
    </row>
    <row r="350" spans="2:23" x14ac:dyDescent="0.25">
      <c r="B350" s="187"/>
      <c r="C350" s="187"/>
    </row>
    <row r="351" spans="2:23" x14ac:dyDescent="0.25">
      <c r="B351" s="187">
        <v>11790</v>
      </c>
      <c r="C351" s="187"/>
    </row>
    <row r="352" spans="2:23" x14ac:dyDescent="0.25">
      <c r="B352" s="187"/>
      <c r="C352" s="187"/>
      <c r="E352">
        <f>SUM(N343:N356)</f>
        <v>0</v>
      </c>
    </row>
    <row r="353" spans="2:5" x14ac:dyDescent="0.25">
      <c r="B353" s="187"/>
      <c r="C353" s="187"/>
    </row>
    <row r="354" spans="2:5" x14ac:dyDescent="0.25">
      <c r="B354" s="187"/>
      <c r="C354" s="187"/>
      <c r="E354">
        <f>N357+N340+N311+N302+N289+N281+N257+N248+N240+N229+N225+N215</f>
        <v>0</v>
      </c>
    </row>
    <row r="355" spans="2:5" x14ac:dyDescent="0.25">
      <c r="B355" s="187">
        <v>12110</v>
      </c>
      <c r="C355" s="187"/>
    </row>
    <row r="356" spans="2:5" x14ac:dyDescent="0.25">
      <c r="B356" s="187">
        <v>12113</v>
      </c>
      <c r="C356" s="187"/>
    </row>
    <row r="357" spans="2:5" x14ac:dyDescent="0.25">
      <c r="B357" s="187" t="s">
        <v>617</v>
      </c>
      <c r="C357" s="187"/>
    </row>
    <row r="358" spans="2:5" x14ac:dyDescent="0.25">
      <c r="B358" s="187">
        <v>11507</v>
      </c>
      <c r="C358" s="187"/>
    </row>
    <row r="359" spans="2:5" x14ac:dyDescent="0.25">
      <c r="B359" s="187">
        <v>12123</v>
      </c>
      <c r="C359" s="187"/>
    </row>
    <row r="360" spans="2:5" x14ac:dyDescent="0.25">
      <c r="B360" s="187">
        <v>12126</v>
      </c>
      <c r="C360" s="187"/>
    </row>
    <row r="361" spans="2:5" x14ac:dyDescent="0.25">
      <c r="B361" s="187" t="s">
        <v>618</v>
      </c>
      <c r="C361" s="187"/>
    </row>
    <row r="362" spans="2:5" x14ac:dyDescent="0.25">
      <c r="B362" s="187">
        <v>11509</v>
      </c>
      <c r="C362" s="187"/>
    </row>
    <row r="363" spans="2:5" x14ac:dyDescent="0.25">
      <c r="B363" s="187"/>
      <c r="C363" s="187"/>
    </row>
    <row r="364" spans="2:5" x14ac:dyDescent="0.25">
      <c r="B364" s="187"/>
      <c r="C364" s="187"/>
    </row>
    <row r="365" spans="2:5" x14ac:dyDescent="0.25">
      <c r="B365" s="187"/>
      <c r="C365" s="187"/>
    </row>
    <row r="366" spans="2:5" x14ac:dyDescent="0.25">
      <c r="B366" s="187">
        <v>13110</v>
      </c>
      <c r="C366" s="187"/>
    </row>
    <row r="367" spans="2:5" x14ac:dyDescent="0.25">
      <c r="B367" s="187">
        <v>13111</v>
      </c>
      <c r="C367" s="187"/>
    </row>
    <row r="368" spans="2:5" x14ac:dyDescent="0.25">
      <c r="B368" s="187">
        <v>13112</v>
      </c>
      <c r="C368" s="187"/>
    </row>
    <row r="369" spans="2:3" x14ac:dyDescent="0.25">
      <c r="B369" s="187"/>
      <c r="C369" s="187"/>
    </row>
    <row r="370" spans="2:3" x14ac:dyDescent="0.25">
      <c r="B370" s="187"/>
      <c r="C370" s="187"/>
    </row>
    <row r="371" spans="2:3" x14ac:dyDescent="0.25">
      <c r="B371" s="187"/>
      <c r="C371" s="187"/>
    </row>
    <row r="372" spans="2:3" x14ac:dyDescent="0.25">
      <c r="B372" s="187">
        <v>14113</v>
      </c>
      <c r="C372" s="187"/>
    </row>
    <row r="373" spans="2:3" x14ac:dyDescent="0.25">
      <c r="B373" s="187"/>
      <c r="C373" s="187"/>
    </row>
    <row r="374" spans="2:3" x14ac:dyDescent="0.25">
      <c r="B374" s="187"/>
      <c r="C374" s="187"/>
    </row>
    <row r="375" spans="2:3" x14ac:dyDescent="0.25">
      <c r="B375" s="187"/>
      <c r="C375" s="187"/>
    </row>
    <row r="376" spans="2:3" x14ac:dyDescent="0.25">
      <c r="B376" s="187">
        <v>14114</v>
      </c>
      <c r="C376" s="187"/>
    </row>
    <row r="377" spans="2:3" x14ac:dyDescent="0.25">
      <c r="B377" s="187">
        <v>14115</v>
      </c>
      <c r="C377" s="187"/>
    </row>
    <row r="378" spans="2:3" x14ac:dyDescent="0.25">
      <c r="B378" s="187">
        <v>14116</v>
      </c>
      <c r="C378" s="187"/>
    </row>
    <row r="379" spans="2:3" x14ac:dyDescent="0.25">
      <c r="B379" s="187">
        <v>14117</v>
      </c>
      <c r="C379" s="187"/>
    </row>
    <row r="380" spans="2:3" x14ac:dyDescent="0.25">
      <c r="B380" s="187">
        <v>14118</v>
      </c>
      <c r="C380" s="187"/>
    </row>
    <row r="381" spans="2:3" x14ac:dyDescent="0.25">
      <c r="B381" s="187">
        <v>14119</v>
      </c>
      <c r="C381" s="187"/>
    </row>
    <row r="382" spans="2:3" x14ac:dyDescent="0.25">
      <c r="B382" s="187">
        <v>14120</v>
      </c>
      <c r="C382" s="187"/>
    </row>
    <row r="383" spans="2:3" x14ac:dyDescent="0.25">
      <c r="B383" s="187">
        <v>14121</v>
      </c>
      <c r="C383" s="187"/>
    </row>
    <row r="384" spans="2:3" x14ac:dyDescent="0.25">
      <c r="B384" s="187">
        <v>14122</v>
      </c>
      <c r="C384" s="187"/>
    </row>
    <row r="385" spans="2:3" x14ac:dyDescent="0.25">
      <c r="B385" s="187">
        <v>14106</v>
      </c>
      <c r="C385" s="187"/>
    </row>
    <row r="386" spans="2:3" x14ac:dyDescent="0.25">
      <c r="B386" s="187"/>
      <c r="C386" s="187"/>
    </row>
    <row r="387" spans="2:3" x14ac:dyDescent="0.25">
      <c r="B387" s="187"/>
      <c r="C387" s="187"/>
    </row>
    <row r="388" spans="2:3" x14ac:dyDescent="0.25">
      <c r="B388" s="187"/>
      <c r="C388" s="187"/>
    </row>
    <row r="389" spans="2:3" x14ac:dyDescent="0.25">
      <c r="B389" s="187">
        <v>13235</v>
      </c>
      <c r="C389" s="187"/>
    </row>
    <row r="390" spans="2:3" x14ac:dyDescent="0.25">
      <c r="B390" s="187">
        <v>13236</v>
      </c>
      <c r="C390" s="187"/>
    </row>
    <row r="391" spans="2:3" x14ac:dyDescent="0.25">
      <c r="B391" s="187">
        <v>13331</v>
      </c>
      <c r="C391" s="187"/>
    </row>
    <row r="392" spans="2:3" x14ac:dyDescent="0.25">
      <c r="B392" s="187" t="s">
        <v>619</v>
      </c>
      <c r="C392" s="187"/>
    </row>
    <row r="393" spans="2:3" x14ac:dyDescent="0.25">
      <c r="B393" s="187">
        <v>13330</v>
      </c>
      <c r="C393" s="187"/>
    </row>
    <row r="394" spans="2:3" x14ac:dyDescent="0.25">
      <c r="B394" s="187">
        <v>13334</v>
      </c>
      <c r="C394" s="187"/>
    </row>
    <row r="395" spans="2:3" x14ac:dyDescent="0.25">
      <c r="B395" s="187"/>
      <c r="C395" s="187"/>
    </row>
    <row r="396" spans="2:3" x14ac:dyDescent="0.25">
      <c r="B396" s="187"/>
      <c r="C396" s="187"/>
    </row>
    <row r="397" spans="2:3" x14ac:dyDescent="0.25">
      <c r="B397" s="187"/>
      <c r="C397" s="187"/>
    </row>
    <row r="398" spans="2:3" x14ac:dyDescent="0.25">
      <c r="B398" s="187">
        <v>12151</v>
      </c>
      <c r="C398" s="187"/>
    </row>
    <row r="399" spans="2:3" x14ac:dyDescent="0.25">
      <c r="B399" s="187" t="s">
        <v>620</v>
      </c>
      <c r="C399" s="187"/>
    </row>
    <row r="400" spans="2:3" x14ac:dyDescent="0.25">
      <c r="B400" s="187">
        <v>12100</v>
      </c>
      <c r="C400" s="187"/>
    </row>
    <row r="401" spans="2:3" x14ac:dyDescent="0.25">
      <c r="B401" s="187">
        <v>12101</v>
      </c>
      <c r="C401" s="187"/>
    </row>
    <row r="402" spans="2:3" x14ac:dyDescent="0.25">
      <c r="B402" s="187"/>
      <c r="C402" s="187"/>
    </row>
    <row r="403" spans="2:3" x14ac:dyDescent="0.25">
      <c r="B403" s="187"/>
      <c r="C403" s="187"/>
    </row>
    <row r="404" spans="2:3" x14ac:dyDescent="0.25">
      <c r="B404" s="187"/>
      <c r="C404" s="187"/>
    </row>
    <row r="405" spans="2:3" x14ac:dyDescent="0.25">
      <c r="B405" s="187"/>
      <c r="C405" s="187"/>
    </row>
    <row r="406" spans="2:3" x14ac:dyDescent="0.25">
      <c r="B406" s="187"/>
      <c r="C406" s="187"/>
    </row>
    <row r="407" spans="2:3" x14ac:dyDescent="0.25">
      <c r="B407" s="187"/>
      <c r="C407" s="187"/>
    </row>
    <row r="408" spans="2:3" x14ac:dyDescent="0.25">
      <c r="B408" s="187"/>
      <c r="C408" s="187"/>
    </row>
    <row r="409" spans="2:3" x14ac:dyDescent="0.25">
      <c r="B409" s="187"/>
      <c r="C409" s="187"/>
    </row>
    <row r="410" spans="2:3" x14ac:dyDescent="0.25">
      <c r="B410" s="187">
        <v>15152</v>
      </c>
      <c r="C410" s="187"/>
    </row>
    <row r="411" spans="2:3" x14ac:dyDescent="0.25">
      <c r="B411" s="187">
        <v>15154</v>
      </c>
      <c r="C411" s="187"/>
    </row>
    <row r="412" spans="2:3" x14ac:dyDescent="0.25">
      <c r="B412" s="187">
        <v>15161</v>
      </c>
      <c r="C412" s="187"/>
    </row>
    <row r="413" spans="2:3" x14ac:dyDescent="0.25">
      <c r="B413" s="187">
        <v>15186</v>
      </c>
      <c r="C413" s="187"/>
    </row>
    <row r="414" spans="2:3" x14ac:dyDescent="0.25">
      <c r="B414" s="187">
        <v>15202</v>
      </c>
      <c r="C414" s="187"/>
    </row>
    <row r="415" spans="2:3" x14ac:dyDescent="0.25">
      <c r="B415" s="187">
        <v>15205</v>
      </c>
      <c r="C415" s="187"/>
    </row>
    <row r="416" spans="2:3" x14ac:dyDescent="0.25">
      <c r="B416" s="187">
        <v>15215</v>
      </c>
      <c r="C416" s="187"/>
    </row>
    <row r="417" spans="2:3" x14ac:dyDescent="0.25">
      <c r="B417" s="187">
        <v>15224</v>
      </c>
      <c r="C417" s="187"/>
    </row>
    <row r="418" spans="2:3" x14ac:dyDescent="0.25">
      <c r="B418" s="187">
        <v>15276</v>
      </c>
      <c r="C418" s="187"/>
    </row>
    <row r="419" spans="2:3" x14ac:dyDescent="0.25">
      <c r="B419" s="187">
        <v>15180</v>
      </c>
      <c r="C419" s="187"/>
    </row>
    <row r="420" spans="2:3" x14ac:dyDescent="0.25">
      <c r="B420" s="187">
        <v>15192</v>
      </c>
      <c r="C420" s="187"/>
    </row>
    <row r="421" spans="2:3" x14ac:dyDescent="0.25">
      <c r="B421" s="187">
        <v>15218</v>
      </c>
      <c r="C421" s="187"/>
    </row>
    <row r="422" spans="2:3" x14ac:dyDescent="0.25">
      <c r="B422" s="187">
        <v>15153</v>
      </c>
      <c r="C422" s="187"/>
    </row>
    <row r="423" spans="2:3" x14ac:dyDescent="0.25">
      <c r="B423" s="187">
        <v>15221</v>
      </c>
      <c r="C423" s="187"/>
    </row>
    <row r="424" spans="2:3" x14ac:dyDescent="0.25">
      <c r="B424" s="187">
        <v>15304</v>
      </c>
      <c r="C424" s="187"/>
    </row>
    <row r="425" spans="2:3" x14ac:dyDescent="0.25">
      <c r="B425" s="187">
        <v>15305</v>
      </c>
      <c r="C425" s="187"/>
    </row>
    <row r="426" spans="2:3" x14ac:dyDescent="0.25">
      <c r="B426" s="187">
        <v>15136</v>
      </c>
      <c r="C426" s="187"/>
    </row>
    <row r="427" spans="2:3" x14ac:dyDescent="0.25">
      <c r="B427" s="187">
        <v>15137</v>
      </c>
      <c r="C427" s="187"/>
    </row>
    <row r="428" spans="2:3" x14ac:dyDescent="0.25">
      <c r="B428" s="187" t="s">
        <v>621</v>
      </c>
      <c r="C428" s="187"/>
    </row>
    <row r="429" spans="2:3" x14ac:dyDescent="0.25">
      <c r="B429" s="187">
        <v>15297</v>
      </c>
      <c r="C429" s="187"/>
    </row>
    <row r="430" spans="2:3" x14ac:dyDescent="0.25">
      <c r="B430" s="187">
        <v>15310</v>
      </c>
      <c r="C430" s="187"/>
    </row>
    <row r="431" spans="2:3" x14ac:dyDescent="0.25">
      <c r="B431" s="187">
        <v>15294</v>
      </c>
      <c r="C431" s="187"/>
    </row>
    <row r="432" spans="2:3" x14ac:dyDescent="0.25">
      <c r="B432" s="187">
        <v>15313</v>
      </c>
      <c r="C432" s="187"/>
    </row>
    <row r="433" spans="2:3" x14ac:dyDescent="0.25">
      <c r="B433" s="187" t="s">
        <v>622</v>
      </c>
      <c r="C433" s="187"/>
    </row>
    <row r="434" spans="2:3" x14ac:dyDescent="0.25">
      <c r="B434" s="187">
        <v>15227</v>
      </c>
      <c r="C434" s="187"/>
    </row>
    <row r="435" spans="2:3" x14ac:dyDescent="0.25">
      <c r="B435" s="187">
        <v>15158</v>
      </c>
      <c r="C435" s="187"/>
    </row>
    <row r="436" spans="2:3" x14ac:dyDescent="0.25">
      <c r="B436" s="187"/>
      <c r="C436" s="187"/>
    </row>
    <row r="437" spans="2:3" x14ac:dyDescent="0.25">
      <c r="B437" s="187"/>
      <c r="C437" s="187"/>
    </row>
    <row r="438" spans="2:3" x14ac:dyDescent="0.25">
      <c r="B438" s="187"/>
      <c r="C438" s="187"/>
    </row>
    <row r="439" spans="2:3" x14ac:dyDescent="0.25">
      <c r="B439" s="187">
        <v>15100</v>
      </c>
      <c r="C439" s="187"/>
    </row>
    <row r="440" spans="2:3" x14ac:dyDescent="0.25">
      <c r="B440" s="187">
        <v>15123</v>
      </c>
      <c r="C440" s="187"/>
    </row>
    <row r="441" spans="2:3" x14ac:dyDescent="0.25">
      <c r="B441" s="187">
        <v>15133</v>
      </c>
      <c r="C441" s="187"/>
    </row>
    <row r="442" spans="2:3" x14ac:dyDescent="0.25">
      <c r="B442" s="187">
        <v>15234</v>
      </c>
      <c r="C442" s="187"/>
    </row>
    <row r="443" spans="2:3" x14ac:dyDescent="0.25">
      <c r="B443" s="187">
        <v>15247</v>
      </c>
      <c r="C443" s="187"/>
    </row>
    <row r="444" spans="2:3" x14ac:dyDescent="0.25">
      <c r="B444" s="187" t="s">
        <v>623</v>
      </c>
      <c r="C444" s="187"/>
    </row>
    <row r="445" spans="2:3" x14ac:dyDescent="0.25">
      <c r="B445" s="187"/>
      <c r="C445" s="187"/>
    </row>
    <row r="446" spans="2:3" x14ac:dyDescent="0.25">
      <c r="B446" s="187"/>
      <c r="C446" s="187"/>
    </row>
    <row r="447" spans="2:3" x14ac:dyDescent="0.25">
      <c r="B447" s="187"/>
      <c r="C447" s="187"/>
    </row>
    <row r="448" spans="2:3" x14ac:dyDescent="0.25">
      <c r="B448" s="187">
        <v>15320</v>
      </c>
      <c r="C448" s="187"/>
    </row>
    <row r="449" spans="2:3" x14ac:dyDescent="0.25">
      <c r="B449" s="187"/>
      <c r="C449" s="187"/>
    </row>
    <row r="450" spans="2:3" x14ac:dyDescent="0.25">
      <c r="B450" s="187"/>
      <c r="C450" s="187"/>
    </row>
    <row r="451" spans="2:3" x14ac:dyDescent="0.25">
      <c r="B451" s="187"/>
      <c r="C451" s="187"/>
    </row>
    <row r="452" spans="2:3" x14ac:dyDescent="0.25">
      <c r="B452" s="187"/>
      <c r="C452" s="187"/>
    </row>
    <row r="453" spans="2:3" x14ac:dyDescent="0.25">
      <c r="B453" s="187"/>
      <c r="C453" s="187"/>
    </row>
    <row r="454" spans="2:3" x14ac:dyDescent="0.25">
      <c r="B454" s="187"/>
      <c r="C454" s="187"/>
    </row>
    <row r="455" spans="2:3" x14ac:dyDescent="0.25">
      <c r="B455" s="187"/>
      <c r="C455" s="187"/>
    </row>
    <row r="456" spans="2:3" x14ac:dyDescent="0.25">
      <c r="B456" s="187">
        <v>16103</v>
      </c>
      <c r="C456" s="187"/>
    </row>
    <row r="457" spans="2:3" x14ac:dyDescent="0.25">
      <c r="B457" s="187">
        <v>16100</v>
      </c>
      <c r="C457" s="187"/>
    </row>
    <row r="458" spans="2:3" x14ac:dyDescent="0.25">
      <c r="B458" s="187">
        <v>16106</v>
      </c>
      <c r="C458" s="187"/>
    </row>
    <row r="459" spans="2:3" x14ac:dyDescent="0.25">
      <c r="B459" s="187">
        <v>16131</v>
      </c>
      <c r="C459" s="187"/>
    </row>
    <row r="460" spans="2:3" x14ac:dyDescent="0.25">
      <c r="B460" s="187">
        <v>16132</v>
      </c>
      <c r="C460" s="187"/>
    </row>
    <row r="461" spans="2:3" x14ac:dyDescent="0.25">
      <c r="B461" s="187">
        <v>16133</v>
      </c>
      <c r="C461" s="187"/>
    </row>
    <row r="462" spans="2:3" x14ac:dyDescent="0.25">
      <c r="B462" s="187">
        <v>16134</v>
      </c>
      <c r="C462" s="187"/>
    </row>
    <row r="463" spans="2:3" x14ac:dyDescent="0.25">
      <c r="B463" s="187">
        <v>16135</v>
      </c>
      <c r="C463" s="187"/>
    </row>
  </sheetData>
  <autoFilter ref="T1:W346" xr:uid="{019CDB3E-EBAA-4F45-9376-F487A758935C}">
    <filterColumn colId="1">
      <filters>
        <filter val="#N/A"/>
      </filters>
    </filterColumn>
  </autoFilter>
  <sortState xmlns:xlrd2="http://schemas.microsoft.com/office/spreadsheetml/2017/richdata2" ref="T2:U122">
    <sortCondition ref="T2:T12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34"/>
  <sheetViews>
    <sheetView workbookViewId="0">
      <selection activeCell="C6" sqref="C6"/>
    </sheetView>
  </sheetViews>
  <sheetFormatPr defaultRowHeight="15" x14ac:dyDescent="0.25"/>
  <cols>
    <col min="1" max="1" width="60.7109375" style="5" customWidth="1"/>
    <col min="2" max="2" width="18.7109375" style="1" customWidth="1"/>
    <col min="3" max="3" width="15.7109375" style="1" customWidth="1"/>
    <col min="4" max="4" width="37.7109375" style="1" bestFit="1" customWidth="1"/>
    <col min="5" max="5" width="30.7109375" style="1" customWidth="1"/>
  </cols>
  <sheetData>
    <row r="1" spans="1:5" s="3" customFormat="1" x14ac:dyDescent="0.25">
      <c r="A1" s="4" t="s">
        <v>1</v>
      </c>
      <c r="B1" s="2" t="s">
        <v>2</v>
      </c>
      <c r="C1" s="2"/>
      <c r="D1" s="2"/>
      <c r="E1" s="2"/>
    </row>
    <row r="2" spans="1:5" s="3" customFormat="1" x14ac:dyDescent="0.25">
      <c r="A2" s="4" t="s">
        <v>1</v>
      </c>
      <c r="B2" s="2" t="s">
        <v>3</v>
      </c>
      <c r="C2" s="2" t="s">
        <v>4</v>
      </c>
      <c r="D2" s="2"/>
      <c r="E2" s="2"/>
    </row>
    <row r="3" spans="1:5" x14ac:dyDescent="0.25">
      <c r="A3" s="5" t="s">
        <v>5</v>
      </c>
      <c r="B3" s="1" t="s">
        <v>6</v>
      </c>
      <c r="C3" s="1" t="s">
        <v>7</v>
      </c>
    </row>
    <row r="4" spans="1:5" x14ac:dyDescent="0.25">
      <c r="A4" s="5" t="s">
        <v>5</v>
      </c>
      <c r="B4" s="1" t="s">
        <v>8</v>
      </c>
      <c r="C4" s="1" t="s">
        <v>9</v>
      </c>
    </row>
    <row r="5" spans="1:5" x14ac:dyDescent="0.25">
      <c r="A5" s="5" t="s">
        <v>5</v>
      </c>
      <c r="B5" s="129" t="s">
        <v>10</v>
      </c>
      <c r="C5" s="1">
        <v>202513</v>
      </c>
    </row>
    <row r="6" spans="1:5" x14ac:dyDescent="0.25">
      <c r="A6" s="5" t="s">
        <v>11</v>
      </c>
      <c r="B6" s="1" t="s">
        <v>12</v>
      </c>
      <c r="C6" s="13"/>
    </row>
    <row r="7" spans="1:5" x14ac:dyDescent="0.25">
      <c r="A7" s="130" t="s">
        <v>13</v>
      </c>
      <c r="B7" s="130" t="s">
        <v>14</v>
      </c>
      <c r="C7" s="12">
        <v>201301</v>
      </c>
    </row>
    <row r="8" spans="1:5" x14ac:dyDescent="0.25">
      <c r="A8" s="129" t="s">
        <v>13</v>
      </c>
      <c r="B8" s="129" t="s">
        <v>15</v>
      </c>
      <c r="C8">
        <v>202501</v>
      </c>
    </row>
    <row r="9" spans="1:5" x14ac:dyDescent="0.25">
      <c r="A9" s="129" t="s">
        <v>13</v>
      </c>
      <c r="B9" s="129" t="s">
        <v>16</v>
      </c>
      <c r="C9">
        <v>202514</v>
      </c>
    </row>
    <row r="11" spans="1:5" s="3" customFormat="1" x14ac:dyDescent="0.25">
      <c r="A11" s="4" t="s">
        <v>1</v>
      </c>
      <c r="B11" s="2" t="s">
        <v>17</v>
      </c>
      <c r="C11" s="2"/>
      <c r="D11" s="2"/>
      <c r="E11" s="2"/>
    </row>
    <row r="12" spans="1:5" x14ac:dyDescent="0.25">
      <c r="A12" s="5" t="s">
        <v>18</v>
      </c>
      <c r="B12" s="1" t="s">
        <v>19</v>
      </c>
      <c r="C12" s="1" t="s">
        <v>20</v>
      </c>
    </row>
    <row r="13" spans="1:5" x14ac:dyDescent="0.25">
      <c r="A13" s="5" t="s">
        <v>18</v>
      </c>
      <c r="B13" s="1" t="s">
        <v>21</v>
      </c>
      <c r="C13" s="1" t="s">
        <v>22</v>
      </c>
    </row>
    <row r="14" spans="1:5" x14ac:dyDescent="0.25">
      <c r="A14" s="5" t="s">
        <v>18</v>
      </c>
      <c r="B14" s="1" t="s">
        <v>23</v>
      </c>
      <c r="C14" s="1" t="s">
        <v>24</v>
      </c>
    </row>
    <row r="16" spans="1:5" s="3" customFormat="1" x14ac:dyDescent="0.25">
      <c r="A16" s="4" t="s">
        <v>1</v>
      </c>
      <c r="B16" s="2" t="s">
        <v>25</v>
      </c>
      <c r="C16" s="2"/>
      <c r="D16" s="2"/>
      <c r="E16" s="2"/>
    </row>
    <row r="17" spans="1:5" s="3" customFormat="1" x14ac:dyDescent="0.25">
      <c r="A17" s="4" t="s">
        <v>1</v>
      </c>
      <c r="B17" s="2" t="s">
        <v>26</v>
      </c>
      <c r="C17" s="2"/>
      <c r="D17" s="2"/>
      <c r="E17" s="2"/>
    </row>
    <row r="18" spans="1:5" x14ac:dyDescent="0.25">
      <c r="A18" s="5" t="s">
        <v>27</v>
      </c>
      <c r="B18" s="1" t="s">
        <v>28</v>
      </c>
      <c r="C18" s="1" t="s">
        <v>29</v>
      </c>
    </row>
    <row r="19" spans="1:5" x14ac:dyDescent="0.25">
      <c r="A19" s="5" t="s">
        <v>27</v>
      </c>
      <c r="B19" s="1" t="s">
        <v>30</v>
      </c>
      <c r="C19" s="1" t="s">
        <v>31</v>
      </c>
    </row>
    <row r="20" spans="1:5" x14ac:dyDescent="0.25">
      <c r="A20" s="5" t="s">
        <v>27</v>
      </c>
      <c r="B20" s="1" t="s">
        <v>32</v>
      </c>
      <c r="C20" s="1" t="s">
        <v>33</v>
      </c>
    </row>
    <row r="21" spans="1:5" x14ac:dyDescent="0.25">
      <c r="A21" s="5" t="s">
        <v>27</v>
      </c>
      <c r="B21" s="1" t="s">
        <v>34</v>
      </c>
      <c r="C21" s="1" t="s">
        <v>35</v>
      </c>
    </row>
    <row r="22" spans="1:5" x14ac:dyDescent="0.25">
      <c r="A22" s="5" t="s">
        <v>27</v>
      </c>
      <c r="B22" s="1" t="s">
        <v>36</v>
      </c>
      <c r="C22" s="1" t="s">
        <v>37</v>
      </c>
    </row>
    <row r="23" spans="1:5" x14ac:dyDescent="0.25">
      <c r="A23" s="5" t="s">
        <v>27</v>
      </c>
      <c r="B23" s="1" t="s">
        <v>38</v>
      </c>
      <c r="C23" s="1" t="s">
        <v>39</v>
      </c>
    </row>
    <row r="24" spans="1:5" x14ac:dyDescent="0.25">
      <c r="A24" s="5" t="s">
        <v>27</v>
      </c>
      <c r="B24" s="1" t="s">
        <v>40</v>
      </c>
      <c r="C24" s="1" t="s">
        <v>41</v>
      </c>
    </row>
    <row r="25" spans="1:5" x14ac:dyDescent="0.25">
      <c r="A25" s="5" t="s">
        <v>27</v>
      </c>
      <c r="B25" s="1" t="s">
        <v>42</v>
      </c>
      <c r="C25" s="1" t="s">
        <v>43</v>
      </c>
    </row>
    <row r="26" spans="1:5" x14ac:dyDescent="0.25">
      <c r="A26" s="5" t="s">
        <v>27</v>
      </c>
      <c r="B26" s="1" t="s">
        <v>44</v>
      </c>
      <c r="C26" s="1" t="s">
        <v>45</v>
      </c>
    </row>
    <row r="27" spans="1:5" x14ac:dyDescent="0.25">
      <c r="A27" s="5" t="s">
        <v>27</v>
      </c>
      <c r="B27" s="1" t="s">
        <v>46</v>
      </c>
      <c r="C27" s="1" t="s">
        <v>47</v>
      </c>
    </row>
    <row r="28" spans="1:5" x14ac:dyDescent="0.25">
      <c r="A28" s="5" t="s">
        <v>27</v>
      </c>
      <c r="B28" s="1" t="s">
        <v>48</v>
      </c>
      <c r="C28" s="1" t="s">
        <v>49</v>
      </c>
    </row>
    <row r="29" spans="1:5" x14ac:dyDescent="0.25">
      <c r="A29" s="5" t="s">
        <v>27</v>
      </c>
      <c r="B29" s="1" t="s">
        <v>50</v>
      </c>
      <c r="C29" s="1" t="s">
        <v>51</v>
      </c>
    </row>
    <row r="30" spans="1:5" x14ac:dyDescent="0.25">
      <c r="A30" s="5" t="s">
        <v>27</v>
      </c>
      <c r="B30" s="1" t="s">
        <v>52</v>
      </c>
      <c r="C30" s="1" t="s">
        <v>53</v>
      </c>
    </row>
    <row r="32" spans="1:5" s="3" customFormat="1" x14ac:dyDescent="0.25">
      <c r="A32" s="4"/>
      <c r="B32" s="2"/>
      <c r="C32" s="2"/>
      <c r="D32" s="2"/>
      <c r="E32" s="2"/>
    </row>
    <row r="33" spans="1:5" s="3" customFormat="1" x14ac:dyDescent="0.25">
      <c r="A33" s="4"/>
      <c r="B33" s="2"/>
      <c r="C33" s="2"/>
      <c r="D33" s="2"/>
      <c r="E33" s="2"/>
    </row>
    <row r="34" spans="1:5" x14ac:dyDescent="0.25">
      <c r="A34" s="6"/>
    </row>
  </sheetData>
  <pageMargins left="0.7" right="0.7" top="0.75" bottom="0.75" header="0.3" footer="0.3"/>
  <pageSetup paperSize="9" orientation="portrait" r:id="rId1"/>
  <headerFooter>
    <oddHeader>&amp;L </oddHeader>
    <oddFooter>&amp;L </oddFooter>
    <evenHeader>&amp;L </evenHeader>
    <evenFooter>&amp;L </evenFooter>
    <firstHeader>&amp;L </firstHeader>
    <firstFooter>&amp;L </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F6EE5-8B3B-4E13-8134-AD0472E856B0}">
  <sheetPr>
    <tabColor rgb="FFFF0000"/>
  </sheetPr>
  <dimension ref="B1:W43"/>
  <sheetViews>
    <sheetView topLeftCell="A22" zoomScaleNormal="100" workbookViewId="0">
      <selection activeCell="E47" sqref="E47"/>
    </sheetView>
  </sheetViews>
  <sheetFormatPr defaultRowHeight="15" x14ac:dyDescent="0.25"/>
  <cols>
    <col min="3" max="3" width="29.85546875" customWidth="1"/>
    <col min="5" max="5" width="11.28515625" customWidth="1"/>
    <col min="7" max="7" width="11.7109375" customWidth="1"/>
    <col min="9" max="9" width="16.42578125" customWidth="1"/>
    <col min="13" max="13" width="13.28515625" bestFit="1" customWidth="1"/>
    <col min="14" max="15" width="9.28515625" bestFit="1" customWidth="1"/>
    <col min="16" max="16" width="13.28515625" bestFit="1" customWidth="1"/>
    <col min="17" max="18" width="9.28515625" bestFit="1" customWidth="1"/>
    <col min="19" max="19" width="13.28515625" bestFit="1" customWidth="1"/>
    <col min="20" max="22" width="9.28515625" bestFit="1" customWidth="1"/>
  </cols>
  <sheetData>
    <row r="1" spans="2:14" x14ac:dyDescent="0.25">
      <c r="B1" s="239" t="s">
        <v>161</v>
      </c>
    </row>
    <row r="2" spans="2:14" x14ac:dyDescent="0.25">
      <c r="B2" s="239" t="s">
        <v>162</v>
      </c>
    </row>
    <row r="3" spans="2:14" x14ac:dyDescent="0.25">
      <c r="B3" s="429" t="s">
        <v>163</v>
      </c>
      <c r="C3" s="429" t="s">
        <v>164</v>
      </c>
      <c r="D3" s="429" t="s">
        <v>165</v>
      </c>
      <c r="E3" s="429" t="s">
        <v>166</v>
      </c>
      <c r="F3" s="429" t="s">
        <v>167</v>
      </c>
      <c r="G3" s="429" t="s">
        <v>168</v>
      </c>
      <c r="H3" s="429" t="s">
        <v>169</v>
      </c>
      <c r="I3" s="429" t="s">
        <v>170</v>
      </c>
      <c r="J3" s="429" t="s">
        <v>171</v>
      </c>
      <c r="K3" s="429" t="s">
        <v>172</v>
      </c>
      <c r="L3" s="429" t="s">
        <v>173</v>
      </c>
      <c r="M3" s="429" t="s">
        <v>71</v>
      </c>
      <c r="N3" s="429" t="s">
        <v>174</v>
      </c>
    </row>
    <row r="4" spans="2:14" x14ac:dyDescent="0.25">
      <c r="B4">
        <v>14114</v>
      </c>
      <c r="C4" t="s">
        <v>175</v>
      </c>
      <c r="D4" t="s">
        <v>176</v>
      </c>
      <c r="E4">
        <v>1007768</v>
      </c>
      <c r="F4">
        <v>2</v>
      </c>
      <c r="G4" t="s">
        <v>177</v>
      </c>
      <c r="H4" t="s">
        <v>178</v>
      </c>
      <c r="I4" s="426">
        <v>46129</v>
      </c>
      <c r="J4">
        <v>202512</v>
      </c>
      <c r="L4">
        <v>0</v>
      </c>
      <c r="M4" s="208">
        <v>-5480000</v>
      </c>
      <c r="N4" t="s">
        <v>179</v>
      </c>
    </row>
    <row r="5" spans="2:14" x14ac:dyDescent="0.25">
      <c r="B5">
        <v>14114</v>
      </c>
      <c r="C5" t="s">
        <v>175</v>
      </c>
      <c r="D5" t="s">
        <v>176</v>
      </c>
      <c r="E5">
        <v>1007867</v>
      </c>
      <c r="F5">
        <v>0</v>
      </c>
      <c r="G5" t="s">
        <v>177</v>
      </c>
      <c r="H5" t="s">
        <v>178</v>
      </c>
      <c r="I5" s="426">
        <v>46155</v>
      </c>
      <c r="J5">
        <v>202512</v>
      </c>
      <c r="L5">
        <v>0</v>
      </c>
      <c r="M5" s="208">
        <v>-1000000</v>
      </c>
      <c r="N5" t="s">
        <v>179</v>
      </c>
    </row>
    <row r="6" spans="2:14" x14ac:dyDescent="0.25">
      <c r="I6" s="426"/>
      <c r="M6" s="431">
        <f>SUM(M4:M5)</f>
        <v>-6480000</v>
      </c>
    </row>
    <row r="7" spans="2:14" x14ac:dyDescent="0.25">
      <c r="D7" s="239" t="s">
        <v>180</v>
      </c>
      <c r="I7" s="426"/>
      <c r="M7" s="208"/>
    </row>
    <row r="8" spans="2:14" x14ac:dyDescent="0.25">
      <c r="B8" s="429" t="s">
        <v>163</v>
      </c>
      <c r="C8" s="429" t="s">
        <v>164</v>
      </c>
      <c r="D8" s="429" t="s">
        <v>165</v>
      </c>
      <c r="E8" s="429" t="s">
        <v>166</v>
      </c>
      <c r="F8" s="429" t="s">
        <v>167</v>
      </c>
      <c r="G8" s="429" t="s">
        <v>168</v>
      </c>
      <c r="H8" s="429" t="s">
        <v>169</v>
      </c>
      <c r="I8" s="429" t="s">
        <v>170</v>
      </c>
      <c r="J8" s="429" t="s">
        <v>171</v>
      </c>
      <c r="K8" s="429" t="s">
        <v>172</v>
      </c>
      <c r="L8" s="429" t="s">
        <v>173</v>
      </c>
      <c r="M8" s="430" t="s">
        <v>71</v>
      </c>
      <c r="N8" s="429" t="s">
        <v>174</v>
      </c>
    </row>
    <row r="9" spans="2:14" x14ac:dyDescent="0.25">
      <c r="B9">
        <v>14119</v>
      </c>
      <c r="C9" t="s">
        <v>181</v>
      </c>
      <c r="D9" t="s">
        <v>176</v>
      </c>
      <c r="E9">
        <v>1007924</v>
      </c>
      <c r="F9">
        <v>8</v>
      </c>
      <c r="G9" t="s">
        <v>177</v>
      </c>
      <c r="H9" t="s">
        <v>178</v>
      </c>
      <c r="I9" s="426">
        <v>46183</v>
      </c>
      <c r="J9">
        <v>202512</v>
      </c>
      <c r="L9">
        <v>0</v>
      </c>
      <c r="M9" s="208">
        <v>254000</v>
      </c>
      <c r="N9" t="s">
        <v>182</v>
      </c>
    </row>
    <row r="10" spans="2:14" x14ac:dyDescent="0.25">
      <c r="B10">
        <v>14119</v>
      </c>
      <c r="C10" t="s">
        <v>181</v>
      </c>
      <c r="D10" t="s">
        <v>176</v>
      </c>
      <c r="E10">
        <v>1007924</v>
      </c>
      <c r="F10">
        <v>9</v>
      </c>
      <c r="G10" t="s">
        <v>177</v>
      </c>
      <c r="H10" t="s">
        <v>178</v>
      </c>
      <c r="I10" s="426">
        <v>46183</v>
      </c>
      <c r="J10">
        <v>202512</v>
      </c>
      <c r="L10">
        <v>0</v>
      </c>
      <c r="M10" s="208">
        <v>303000</v>
      </c>
      <c r="N10" t="s">
        <v>182</v>
      </c>
    </row>
    <row r="11" spans="2:14" x14ac:dyDescent="0.25">
      <c r="B11">
        <v>14119</v>
      </c>
      <c r="C11" t="s">
        <v>181</v>
      </c>
      <c r="D11" t="s">
        <v>176</v>
      </c>
      <c r="E11">
        <v>1007924</v>
      </c>
      <c r="F11">
        <v>10</v>
      </c>
      <c r="G11" t="s">
        <v>177</v>
      </c>
      <c r="H11" t="s">
        <v>178</v>
      </c>
      <c r="I11" s="426">
        <v>46183</v>
      </c>
      <c r="J11">
        <v>202512</v>
      </c>
      <c r="L11">
        <v>0</v>
      </c>
      <c r="M11" s="208">
        <v>35000</v>
      </c>
      <c r="N11" t="s">
        <v>183</v>
      </c>
    </row>
    <row r="12" spans="2:14" x14ac:dyDescent="0.25">
      <c r="B12">
        <v>14119</v>
      </c>
      <c r="C12" t="s">
        <v>181</v>
      </c>
      <c r="D12" t="s">
        <v>176</v>
      </c>
      <c r="E12">
        <v>1007924</v>
      </c>
      <c r="F12">
        <v>11</v>
      </c>
      <c r="G12" t="s">
        <v>177</v>
      </c>
      <c r="H12" t="s">
        <v>178</v>
      </c>
      <c r="I12" s="426">
        <v>46183</v>
      </c>
      <c r="J12">
        <v>202512</v>
      </c>
      <c r="L12">
        <v>0</v>
      </c>
      <c r="M12" s="208">
        <v>604000</v>
      </c>
      <c r="N12" t="s">
        <v>182</v>
      </c>
    </row>
    <row r="13" spans="2:14" x14ac:dyDescent="0.25">
      <c r="B13">
        <v>14119</v>
      </c>
      <c r="C13" t="s">
        <v>181</v>
      </c>
      <c r="D13" t="s">
        <v>176</v>
      </c>
      <c r="E13">
        <v>1007924</v>
      </c>
      <c r="F13">
        <v>12</v>
      </c>
      <c r="G13" t="s">
        <v>177</v>
      </c>
      <c r="H13" t="s">
        <v>178</v>
      </c>
      <c r="I13" s="426">
        <v>46183</v>
      </c>
      <c r="J13">
        <v>202512</v>
      </c>
      <c r="L13">
        <v>0</v>
      </c>
      <c r="M13" s="208">
        <v>102500</v>
      </c>
      <c r="N13" t="s">
        <v>184</v>
      </c>
    </row>
    <row r="14" spans="2:14" x14ac:dyDescent="0.25">
      <c r="B14">
        <v>14119</v>
      </c>
      <c r="C14" t="s">
        <v>181</v>
      </c>
      <c r="D14" t="s">
        <v>176</v>
      </c>
      <c r="E14">
        <v>1007924</v>
      </c>
      <c r="F14">
        <v>13</v>
      </c>
      <c r="G14" t="s">
        <v>177</v>
      </c>
      <c r="H14" t="s">
        <v>178</v>
      </c>
      <c r="I14" s="426">
        <v>46183</v>
      </c>
      <c r="J14">
        <v>202512</v>
      </c>
      <c r="L14">
        <v>0</v>
      </c>
      <c r="M14" s="208">
        <v>40669.07</v>
      </c>
      <c r="N14" t="s">
        <v>185</v>
      </c>
    </row>
    <row r="15" spans="2:14" x14ac:dyDescent="0.25">
      <c r="B15">
        <v>14119</v>
      </c>
      <c r="C15" t="s">
        <v>181</v>
      </c>
      <c r="D15" t="s">
        <v>176</v>
      </c>
      <c r="E15">
        <v>1007924</v>
      </c>
      <c r="F15">
        <v>14</v>
      </c>
      <c r="G15" t="s">
        <v>177</v>
      </c>
      <c r="H15" t="s">
        <v>178</v>
      </c>
      <c r="I15" s="426">
        <v>46183</v>
      </c>
      <c r="J15">
        <v>202512</v>
      </c>
      <c r="L15">
        <v>0</v>
      </c>
      <c r="M15" s="208">
        <v>1034102.55</v>
      </c>
      <c r="N15" t="s">
        <v>186</v>
      </c>
    </row>
    <row r="16" spans="2:14" x14ac:dyDescent="0.25">
      <c r="B16">
        <v>14119</v>
      </c>
      <c r="C16" t="s">
        <v>181</v>
      </c>
      <c r="D16" t="s">
        <v>176</v>
      </c>
      <c r="E16">
        <v>1007924</v>
      </c>
      <c r="F16">
        <v>15</v>
      </c>
      <c r="G16" t="s">
        <v>177</v>
      </c>
      <c r="H16" t="s">
        <v>178</v>
      </c>
      <c r="I16" s="426">
        <v>46183</v>
      </c>
      <c r="J16">
        <v>202512</v>
      </c>
      <c r="L16">
        <v>0</v>
      </c>
      <c r="M16" s="208">
        <v>384766.82</v>
      </c>
      <c r="N16" t="s">
        <v>187</v>
      </c>
    </row>
    <row r="17" spans="2:23" x14ac:dyDescent="0.25">
      <c r="B17">
        <v>14119</v>
      </c>
      <c r="C17" t="s">
        <v>181</v>
      </c>
      <c r="D17" t="s">
        <v>176</v>
      </c>
      <c r="E17">
        <v>1007925</v>
      </c>
      <c r="F17">
        <v>3</v>
      </c>
      <c r="G17" t="s">
        <v>177</v>
      </c>
      <c r="H17" t="s">
        <v>178</v>
      </c>
      <c r="I17" s="426">
        <v>46183</v>
      </c>
      <c r="J17">
        <v>202512</v>
      </c>
      <c r="L17">
        <v>0</v>
      </c>
      <c r="M17" s="208">
        <v>5125640</v>
      </c>
      <c r="N17" t="s">
        <v>188</v>
      </c>
    </row>
    <row r="18" spans="2:23" x14ac:dyDescent="0.25">
      <c r="B18">
        <v>14120</v>
      </c>
      <c r="C18" t="s">
        <v>189</v>
      </c>
      <c r="D18" t="s">
        <v>176</v>
      </c>
      <c r="E18">
        <v>1007925</v>
      </c>
      <c r="F18">
        <v>1</v>
      </c>
      <c r="G18" t="s">
        <v>177</v>
      </c>
      <c r="H18" t="s">
        <v>178</v>
      </c>
      <c r="I18" s="426">
        <v>46183</v>
      </c>
      <c r="J18">
        <v>202512</v>
      </c>
      <c r="L18">
        <v>0</v>
      </c>
      <c r="M18" s="208">
        <v>500000</v>
      </c>
      <c r="N18" t="s">
        <v>190</v>
      </c>
    </row>
    <row r="19" spans="2:23" x14ac:dyDescent="0.25">
      <c r="B19">
        <v>14121</v>
      </c>
      <c r="C19" t="s">
        <v>191</v>
      </c>
      <c r="D19" t="s">
        <v>176</v>
      </c>
      <c r="E19">
        <v>1007750</v>
      </c>
      <c r="F19">
        <v>1</v>
      </c>
      <c r="G19" t="s">
        <v>192</v>
      </c>
      <c r="H19" t="s">
        <v>193</v>
      </c>
      <c r="I19" s="426">
        <v>46129</v>
      </c>
      <c r="J19">
        <v>202512</v>
      </c>
      <c r="L19">
        <v>0</v>
      </c>
      <c r="M19" s="208">
        <v>220849</v>
      </c>
      <c r="N19" t="s">
        <v>194</v>
      </c>
    </row>
    <row r="20" spans="2:23" x14ac:dyDescent="0.25">
      <c r="M20" s="431">
        <f>SUM(M9:M19)</f>
        <v>8604527.4399999995</v>
      </c>
    </row>
    <row r="21" spans="2:23" x14ac:dyDescent="0.25">
      <c r="B21" s="239" t="s">
        <v>195</v>
      </c>
    </row>
    <row r="22" spans="2:23" x14ac:dyDescent="0.25">
      <c r="B22" s="239" t="s">
        <v>162</v>
      </c>
    </row>
    <row r="23" spans="2:23" x14ac:dyDescent="0.25">
      <c r="B23" s="427" t="s">
        <v>163</v>
      </c>
      <c r="C23" s="427" t="s">
        <v>164</v>
      </c>
      <c r="D23" s="427" t="s">
        <v>196</v>
      </c>
      <c r="E23" s="427" t="s">
        <v>197</v>
      </c>
      <c r="F23" s="427" t="s">
        <v>198</v>
      </c>
      <c r="G23" s="427" t="s">
        <v>199</v>
      </c>
      <c r="H23" s="427" t="s">
        <v>200</v>
      </c>
      <c r="I23" s="427" t="s">
        <v>201</v>
      </c>
      <c r="J23" s="427" t="s">
        <v>202</v>
      </c>
      <c r="K23" s="427" t="s">
        <v>203</v>
      </c>
      <c r="L23" s="427" t="s">
        <v>171</v>
      </c>
      <c r="M23" s="427" t="s">
        <v>204</v>
      </c>
      <c r="N23" s="427" t="s">
        <v>205</v>
      </c>
      <c r="O23" s="427" t="s">
        <v>206</v>
      </c>
      <c r="P23" s="427" t="s">
        <v>207</v>
      </c>
      <c r="Q23" s="427" t="s">
        <v>208</v>
      </c>
      <c r="R23" s="427" t="s">
        <v>209</v>
      </c>
      <c r="S23" s="427" t="s">
        <v>71</v>
      </c>
      <c r="T23" s="427" t="s">
        <v>210</v>
      </c>
      <c r="U23" s="427" t="s">
        <v>211</v>
      </c>
      <c r="V23" s="427" t="s">
        <v>212</v>
      </c>
      <c r="W23" s="427"/>
    </row>
    <row r="24" spans="2:23" x14ac:dyDescent="0.25">
      <c r="B24">
        <v>14114</v>
      </c>
      <c r="C24" t="s">
        <v>175</v>
      </c>
      <c r="D24" t="s">
        <v>177</v>
      </c>
      <c r="E24" t="s">
        <v>178</v>
      </c>
      <c r="H24" t="s">
        <v>213</v>
      </c>
      <c r="J24" t="s">
        <v>214</v>
      </c>
      <c r="K24" t="s">
        <v>215</v>
      </c>
      <c r="L24">
        <v>202512</v>
      </c>
      <c r="M24" s="208">
        <v>-9194661.9399999995</v>
      </c>
      <c r="N24" s="208">
        <v>0</v>
      </c>
      <c r="O24" s="208">
        <v>0</v>
      </c>
      <c r="P24" s="208">
        <v>-9194661.9399999995</v>
      </c>
      <c r="Q24" s="208">
        <v>0</v>
      </c>
      <c r="R24" s="208">
        <v>0</v>
      </c>
      <c r="S24" s="208">
        <v>-6480000</v>
      </c>
      <c r="T24" s="208">
        <v>0</v>
      </c>
      <c r="U24" s="208">
        <v>0</v>
      </c>
      <c r="V24" s="208">
        <v>0</v>
      </c>
      <c r="W24" s="208"/>
    </row>
    <row r="25" spans="2:23" x14ac:dyDescent="0.25">
      <c r="M25" s="208"/>
      <c r="N25" s="208"/>
      <c r="O25" s="208"/>
      <c r="P25" s="208"/>
      <c r="Q25" s="208"/>
      <c r="R25" s="208"/>
      <c r="S25" s="208"/>
      <c r="T25" s="208"/>
      <c r="U25" s="208"/>
      <c r="V25" s="208"/>
      <c r="W25" s="208"/>
    </row>
    <row r="26" spans="2:23" x14ac:dyDescent="0.25">
      <c r="M26" s="208"/>
      <c r="N26" s="208"/>
      <c r="O26" s="208"/>
      <c r="P26" s="208"/>
      <c r="Q26" s="208"/>
      <c r="R26" s="208"/>
      <c r="S26" s="208"/>
      <c r="T26" s="208"/>
      <c r="U26" s="208"/>
      <c r="V26" s="208"/>
      <c r="W26" s="208"/>
    </row>
    <row r="27" spans="2:23" x14ac:dyDescent="0.25">
      <c r="M27" s="208"/>
      <c r="N27" s="208"/>
      <c r="O27" s="208"/>
      <c r="P27" s="208"/>
      <c r="Q27" s="208"/>
      <c r="R27" s="208"/>
      <c r="S27" s="208"/>
      <c r="T27" s="208"/>
      <c r="U27" s="208"/>
      <c r="V27" s="208"/>
      <c r="W27" s="208"/>
    </row>
    <row r="28" spans="2:23" x14ac:dyDescent="0.25">
      <c r="B28" s="427" t="s">
        <v>163</v>
      </c>
      <c r="C28" s="427" t="s">
        <v>164</v>
      </c>
      <c r="D28" s="427" t="s">
        <v>196</v>
      </c>
      <c r="E28" s="427" t="s">
        <v>197</v>
      </c>
      <c r="F28" s="427" t="s">
        <v>198</v>
      </c>
      <c r="G28" s="427" t="s">
        <v>199</v>
      </c>
      <c r="H28" s="427" t="s">
        <v>200</v>
      </c>
      <c r="I28" s="427" t="s">
        <v>201</v>
      </c>
      <c r="J28" s="427" t="s">
        <v>202</v>
      </c>
      <c r="K28" s="427" t="s">
        <v>203</v>
      </c>
      <c r="L28" s="427" t="s">
        <v>171</v>
      </c>
      <c r="M28" s="428" t="s">
        <v>204</v>
      </c>
      <c r="N28" s="428" t="s">
        <v>205</v>
      </c>
      <c r="O28" s="428" t="s">
        <v>206</v>
      </c>
      <c r="P28" s="428" t="s">
        <v>207</v>
      </c>
      <c r="Q28" s="428" t="s">
        <v>208</v>
      </c>
      <c r="R28" s="428" t="s">
        <v>209</v>
      </c>
      <c r="S28" s="428" t="s">
        <v>71</v>
      </c>
      <c r="T28" s="428" t="s">
        <v>210</v>
      </c>
      <c r="U28" s="428" t="s">
        <v>211</v>
      </c>
      <c r="V28" s="428" t="s">
        <v>212</v>
      </c>
      <c r="W28" s="428"/>
    </row>
    <row r="29" spans="2:23" x14ac:dyDescent="0.25">
      <c r="B29">
        <v>14119</v>
      </c>
      <c r="C29" t="s">
        <v>181</v>
      </c>
      <c r="D29" t="s">
        <v>177</v>
      </c>
      <c r="E29" t="s">
        <v>178</v>
      </c>
      <c r="H29" t="s">
        <v>213</v>
      </c>
      <c r="J29" t="s">
        <v>214</v>
      </c>
      <c r="K29" t="s">
        <v>215</v>
      </c>
      <c r="L29">
        <v>202512</v>
      </c>
      <c r="M29" s="208">
        <v>0</v>
      </c>
      <c r="N29" s="208">
        <v>0</v>
      </c>
      <c r="O29" s="208">
        <v>0</v>
      </c>
      <c r="P29" s="208">
        <v>0</v>
      </c>
      <c r="Q29" s="208">
        <v>0</v>
      </c>
      <c r="R29" s="208">
        <v>0</v>
      </c>
      <c r="S29" s="208">
        <v>7883678.4400000004</v>
      </c>
      <c r="T29" s="208">
        <v>0</v>
      </c>
      <c r="U29" s="208">
        <v>0</v>
      </c>
      <c r="V29" s="208">
        <v>0</v>
      </c>
      <c r="W29" s="208"/>
    </row>
    <row r="30" spans="2:23" x14ac:dyDescent="0.25">
      <c r="B30">
        <v>14120</v>
      </c>
      <c r="C30" t="s">
        <v>189</v>
      </c>
      <c r="D30" t="s">
        <v>177</v>
      </c>
      <c r="E30" t="s">
        <v>178</v>
      </c>
      <c r="H30" t="s">
        <v>213</v>
      </c>
      <c r="J30" t="s">
        <v>214</v>
      </c>
      <c r="K30" t="s">
        <v>215</v>
      </c>
      <c r="L30">
        <v>202512</v>
      </c>
      <c r="M30" s="208">
        <v>0</v>
      </c>
      <c r="N30" s="208">
        <v>0</v>
      </c>
      <c r="O30" s="208">
        <v>0</v>
      </c>
      <c r="P30" s="208">
        <v>0</v>
      </c>
      <c r="Q30" s="208">
        <v>0</v>
      </c>
      <c r="R30" s="208">
        <v>0</v>
      </c>
      <c r="S30" s="208">
        <v>500000</v>
      </c>
      <c r="T30" s="208">
        <v>0</v>
      </c>
      <c r="U30" s="208">
        <v>0</v>
      </c>
      <c r="V30" s="208">
        <v>0</v>
      </c>
      <c r="W30" s="208"/>
    </row>
    <row r="31" spans="2:23" x14ac:dyDescent="0.25">
      <c r="B31">
        <v>14121</v>
      </c>
      <c r="C31" t="s">
        <v>191</v>
      </c>
      <c r="D31" t="s">
        <v>192</v>
      </c>
      <c r="E31" t="s">
        <v>193</v>
      </c>
      <c r="H31" t="s">
        <v>213</v>
      </c>
      <c r="J31" t="s">
        <v>214</v>
      </c>
      <c r="K31" t="s">
        <v>216</v>
      </c>
      <c r="L31">
        <v>202501</v>
      </c>
      <c r="M31" s="208">
        <v>18404</v>
      </c>
      <c r="N31" s="208">
        <v>0</v>
      </c>
      <c r="O31" s="208">
        <v>0</v>
      </c>
      <c r="P31" s="208">
        <v>18404</v>
      </c>
      <c r="Q31" s="208">
        <v>0</v>
      </c>
      <c r="R31" s="208">
        <v>0</v>
      </c>
      <c r="S31" s="208">
        <v>0</v>
      </c>
      <c r="T31" s="208">
        <v>0</v>
      </c>
      <c r="U31" s="208">
        <v>0</v>
      </c>
      <c r="V31" s="208">
        <v>0</v>
      </c>
      <c r="W31" s="208"/>
    </row>
    <row r="32" spans="2:23" x14ac:dyDescent="0.25">
      <c r="B32">
        <v>14121</v>
      </c>
      <c r="C32" t="s">
        <v>191</v>
      </c>
      <c r="D32" t="s">
        <v>192</v>
      </c>
      <c r="E32" t="s">
        <v>193</v>
      </c>
      <c r="H32" t="s">
        <v>213</v>
      </c>
      <c r="J32" t="s">
        <v>214</v>
      </c>
      <c r="K32" t="s">
        <v>216</v>
      </c>
      <c r="L32">
        <v>202502</v>
      </c>
      <c r="M32" s="208">
        <v>18404</v>
      </c>
      <c r="N32" s="208">
        <v>0</v>
      </c>
      <c r="O32" s="208">
        <v>0</v>
      </c>
      <c r="P32" s="208">
        <v>18404</v>
      </c>
      <c r="Q32" s="208">
        <v>0</v>
      </c>
      <c r="R32" s="208">
        <v>0</v>
      </c>
      <c r="S32" s="208">
        <v>0</v>
      </c>
      <c r="T32" s="208">
        <v>0</v>
      </c>
      <c r="U32" s="208">
        <v>0</v>
      </c>
      <c r="V32" s="208">
        <v>0</v>
      </c>
      <c r="W32" s="208"/>
    </row>
    <row r="33" spans="2:23" x14ac:dyDescent="0.25">
      <c r="B33">
        <v>14121</v>
      </c>
      <c r="C33" t="s">
        <v>191</v>
      </c>
      <c r="D33" t="s">
        <v>192</v>
      </c>
      <c r="E33" t="s">
        <v>193</v>
      </c>
      <c r="H33" t="s">
        <v>213</v>
      </c>
      <c r="J33" t="s">
        <v>214</v>
      </c>
      <c r="K33" t="s">
        <v>216</v>
      </c>
      <c r="L33">
        <v>202503</v>
      </c>
      <c r="M33" s="208">
        <v>18404</v>
      </c>
      <c r="N33" s="208">
        <v>0</v>
      </c>
      <c r="O33" s="208">
        <v>0</v>
      </c>
      <c r="P33" s="208">
        <v>18404</v>
      </c>
      <c r="Q33" s="208">
        <v>0</v>
      </c>
      <c r="R33" s="208">
        <v>0</v>
      </c>
      <c r="S33" s="208">
        <v>0</v>
      </c>
      <c r="T33" s="208">
        <v>0</v>
      </c>
      <c r="U33" s="208">
        <v>0</v>
      </c>
      <c r="V33" s="208">
        <v>0</v>
      </c>
      <c r="W33" s="208"/>
    </row>
    <row r="34" spans="2:23" x14ac:dyDescent="0.25">
      <c r="B34">
        <v>14121</v>
      </c>
      <c r="C34" t="s">
        <v>191</v>
      </c>
      <c r="D34" t="s">
        <v>192</v>
      </c>
      <c r="E34" t="s">
        <v>193</v>
      </c>
      <c r="H34" t="s">
        <v>213</v>
      </c>
      <c r="J34" t="s">
        <v>214</v>
      </c>
      <c r="K34" t="s">
        <v>216</v>
      </c>
      <c r="L34">
        <v>202504</v>
      </c>
      <c r="M34" s="208">
        <v>18404</v>
      </c>
      <c r="N34" s="208">
        <v>0</v>
      </c>
      <c r="O34" s="208">
        <v>0</v>
      </c>
      <c r="P34" s="208">
        <v>18404</v>
      </c>
      <c r="Q34" s="208">
        <v>0</v>
      </c>
      <c r="R34" s="208">
        <v>0</v>
      </c>
      <c r="S34" s="208">
        <v>0</v>
      </c>
      <c r="T34" s="208">
        <v>0</v>
      </c>
      <c r="U34" s="208">
        <v>0</v>
      </c>
      <c r="V34" s="208">
        <v>0</v>
      </c>
      <c r="W34" s="208"/>
    </row>
    <row r="35" spans="2:23" x14ac:dyDescent="0.25">
      <c r="B35">
        <v>14121</v>
      </c>
      <c r="C35" t="s">
        <v>191</v>
      </c>
      <c r="D35" t="s">
        <v>192</v>
      </c>
      <c r="E35" t="s">
        <v>193</v>
      </c>
      <c r="H35" t="s">
        <v>213</v>
      </c>
      <c r="J35" t="s">
        <v>214</v>
      </c>
      <c r="K35" t="s">
        <v>216</v>
      </c>
      <c r="L35">
        <v>202505</v>
      </c>
      <c r="M35" s="208">
        <v>18404</v>
      </c>
      <c r="N35" s="208">
        <v>0</v>
      </c>
      <c r="O35" s="208">
        <v>0</v>
      </c>
      <c r="P35" s="208">
        <v>18404</v>
      </c>
      <c r="Q35" s="208">
        <v>0</v>
      </c>
      <c r="R35" s="208">
        <v>0</v>
      </c>
      <c r="S35" s="208">
        <v>0</v>
      </c>
      <c r="T35" s="208">
        <v>0</v>
      </c>
      <c r="U35" s="208">
        <v>0</v>
      </c>
      <c r="V35" s="208">
        <v>0</v>
      </c>
      <c r="W35" s="208"/>
    </row>
    <row r="36" spans="2:23" x14ac:dyDescent="0.25">
      <c r="B36">
        <v>14121</v>
      </c>
      <c r="C36" t="s">
        <v>191</v>
      </c>
      <c r="D36" t="s">
        <v>192</v>
      </c>
      <c r="E36" t="s">
        <v>193</v>
      </c>
      <c r="H36" t="s">
        <v>213</v>
      </c>
      <c r="J36" t="s">
        <v>214</v>
      </c>
      <c r="K36" t="s">
        <v>216</v>
      </c>
      <c r="L36">
        <v>202506</v>
      </c>
      <c r="M36" s="208">
        <v>18404</v>
      </c>
      <c r="N36" s="208">
        <v>0</v>
      </c>
      <c r="O36" s="208">
        <v>0</v>
      </c>
      <c r="P36" s="208">
        <v>18404</v>
      </c>
      <c r="Q36" s="208">
        <v>0</v>
      </c>
      <c r="R36" s="208">
        <v>0</v>
      </c>
      <c r="S36" s="208">
        <v>0</v>
      </c>
      <c r="T36" s="208">
        <v>0</v>
      </c>
      <c r="U36" s="208">
        <v>0</v>
      </c>
      <c r="V36" s="208">
        <v>0</v>
      </c>
      <c r="W36" s="208"/>
    </row>
    <row r="37" spans="2:23" x14ac:dyDescent="0.25">
      <c r="B37">
        <v>14121</v>
      </c>
      <c r="C37" t="s">
        <v>191</v>
      </c>
      <c r="D37" t="s">
        <v>192</v>
      </c>
      <c r="E37" t="s">
        <v>193</v>
      </c>
      <c r="H37" t="s">
        <v>213</v>
      </c>
      <c r="J37" t="s">
        <v>214</v>
      </c>
      <c r="K37" t="s">
        <v>216</v>
      </c>
      <c r="L37">
        <v>202507</v>
      </c>
      <c r="M37" s="208">
        <v>18404</v>
      </c>
      <c r="N37" s="208">
        <v>0</v>
      </c>
      <c r="O37" s="208">
        <v>0</v>
      </c>
      <c r="P37" s="208">
        <v>18404</v>
      </c>
      <c r="Q37" s="208">
        <v>0</v>
      </c>
      <c r="R37" s="208">
        <v>0</v>
      </c>
      <c r="S37" s="208">
        <v>0</v>
      </c>
      <c r="T37" s="208">
        <v>0</v>
      </c>
      <c r="U37" s="208">
        <v>0</v>
      </c>
      <c r="V37" s="208">
        <v>0</v>
      </c>
      <c r="W37" s="208"/>
    </row>
    <row r="38" spans="2:23" x14ac:dyDescent="0.25">
      <c r="B38">
        <v>14121</v>
      </c>
      <c r="C38" t="s">
        <v>191</v>
      </c>
      <c r="D38" t="s">
        <v>192</v>
      </c>
      <c r="E38" t="s">
        <v>193</v>
      </c>
      <c r="H38" t="s">
        <v>213</v>
      </c>
      <c r="J38" t="s">
        <v>214</v>
      </c>
      <c r="K38" t="s">
        <v>216</v>
      </c>
      <c r="L38">
        <v>202508</v>
      </c>
      <c r="M38" s="208">
        <v>18404</v>
      </c>
      <c r="N38" s="208">
        <v>0</v>
      </c>
      <c r="O38" s="208">
        <v>0</v>
      </c>
      <c r="P38" s="208">
        <v>18404</v>
      </c>
      <c r="Q38" s="208">
        <v>0</v>
      </c>
      <c r="R38" s="208">
        <v>0</v>
      </c>
      <c r="S38" s="208">
        <v>0</v>
      </c>
      <c r="T38" s="208">
        <v>0</v>
      </c>
      <c r="U38" s="208">
        <v>0</v>
      </c>
      <c r="V38" s="208">
        <v>0</v>
      </c>
      <c r="W38" s="208"/>
    </row>
    <row r="39" spans="2:23" x14ac:dyDescent="0.25">
      <c r="B39">
        <v>14121</v>
      </c>
      <c r="C39" t="s">
        <v>191</v>
      </c>
      <c r="D39" t="s">
        <v>192</v>
      </c>
      <c r="E39" t="s">
        <v>193</v>
      </c>
      <c r="H39" t="s">
        <v>213</v>
      </c>
      <c r="J39" t="s">
        <v>214</v>
      </c>
      <c r="K39" t="s">
        <v>216</v>
      </c>
      <c r="L39">
        <v>202509</v>
      </c>
      <c r="M39" s="208">
        <v>18404</v>
      </c>
      <c r="N39" s="208">
        <v>0</v>
      </c>
      <c r="O39" s="208">
        <v>0</v>
      </c>
      <c r="P39" s="208">
        <v>18404</v>
      </c>
      <c r="Q39" s="208">
        <v>0</v>
      </c>
      <c r="R39" s="208">
        <v>0</v>
      </c>
      <c r="S39" s="208">
        <v>0</v>
      </c>
      <c r="T39" s="208">
        <v>0</v>
      </c>
      <c r="U39" s="208">
        <v>0</v>
      </c>
      <c r="V39" s="208">
        <v>0</v>
      </c>
      <c r="W39" s="208"/>
    </row>
    <row r="40" spans="2:23" x14ac:dyDescent="0.25">
      <c r="B40">
        <v>14121</v>
      </c>
      <c r="C40" t="s">
        <v>191</v>
      </c>
      <c r="D40" t="s">
        <v>192</v>
      </c>
      <c r="E40" t="s">
        <v>193</v>
      </c>
      <c r="H40" t="s">
        <v>213</v>
      </c>
      <c r="J40" t="s">
        <v>214</v>
      </c>
      <c r="K40" t="s">
        <v>216</v>
      </c>
      <c r="L40">
        <v>202510</v>
      </c>
      <c r="M40" s="208">
        <v>18404</v>
      </c>
      <c r="N40" s="208">
        <v>0</v>
      </c>
      <c r="O40" s="208">
        <v>0</v>
      </c>
      <c r="P40" s="208">
        <v>18404</v>
      </c>
      <c r="Q40" s="208">
        <v>0</v>
      </c>
      <c r="R40" s="208">
        <v>0</v>
      </c>
      <c r="S40" s="208">
        <v>0</v>
      </c>
      <c r="T40" s="208">
        <v>0</v>
      </c>
      <c r="U40" s="208">
        <v>0</v>
      </c>
      <c r="V40" s="208">
        <v>0</v>
      </c>
      <c r="W40" s="208"/>
    </row>
    <row r="41" spans="2:23" x14ac:dyDescent="0.25">
      <c r="B41">
        <v>14121</v>
      </c>
      <c r="C41" t="s">
        <v>191</v>
      </c>
      <c r="D41" t="s">
        <v>192</v>
      </c>
      <c r="E41" t="s">
        <v>193</v>
      </c>
      <c r="H41" t="s">
        <v>213</v>
      </c>
      <c r="J41" t="s">
        <v>214</v>
      </c>
      <c r="K41" t="s">
        <v>216</v>
      </c>
      <c r="L41">
        <v>202511</v>
      </c>
      <c r="M41" s="208">
        <v>18404</v>
      </c>
      <c r="N41" s="208">
        <v>0</v>
      </c>
      <c r="O41" s="208">
        <v>0</v>
      </c>
      <c r="P41" s="208">
        <v>18404</v>
      </c>
      <c r="Q41" s="208">
        <v>0</v>
      </c>
      <c r="R41" s="208">
        <v>0</v>
      </c>
      <c r="S41" s="208">
        <v>0</v>
      </c>
      <c r="T41" s="208">
        <v>0</v>
      </c>
      <c r="U41" s="208">
        <v>0</v>
      </c>
      <c r="V41" s="208">
        <v>0</v>
      </c>
      <c r="W41" s="208"/>
    </row>
    <row r="42" spans="2:23" x14ac:dyDescent="0.25">
      <c r="B42">
        <v>14121</v>
      </c>
      <c r="C42" t="s">
        <v>191</v>
      </c>
      <c r="D42" t="s">
        <v>192</v>
      </c>
      <c r="E42" t="s">
        <v>193</v>
      </c>
      <c r="H42" t="s">
        <v>213</v>
      </c>
      <c r="J42" t="s">
        <v>214</v>
      </c>
      <c r="K42" t="s">
        <v>216</v>
      </c>
      <c r="L42">
        <v>202512</v>
      </c>
      <c r="M42" s="208">
        <v>18405</v>
      </c>
      <c r="N42" s="208">
        <v>0</v>
      </c>
      <c r="O42" s="208">
        <v>0</v>
      </c>
      <c r="P42" s="208">
        <v>18405</v>
      </c>
      <c r="Q42" s="208">
        <v>0</v>
      </c>
      <c r="R42" s="208">
        <v>0</v>
      </c>
      <c r="S42" s="208">
        <v>220849</v>
      </c>
      <c r="T42" s="208">
        <v>0</v>
      </c>
      <c r="U42" s="208">
        <v>0</v>
      </c>
      <c r="V42" s="208">
        <v>0</v>
      </c>
      <c r="W42" s="208"/>
    </row>
    <row r="43" spans="2:23" x14ac:dyDescent="0.25">
      <c r="M43" s="431">
        <f>SUM(M29:M42)</f>
        <v>220849</v>
      </c>
      <c r="N43" s="431">
        <f t="shared" ref="N43:V43" si="0">SUM(N29:N42)</f>
        <v>0</v>
      </c>
      <c r="O43" s="431">
        <f t="shared" si="0"/>
        <v>0</v>
      </c>
      <c r="P43" s="431">
        <f t="shared" si="0"/>
        <v>220849</v>
      </c>
      <c r="Q43" s="431">
        <f t="shared" si="0"/>
        <v>0</v>
      </c>
      <c r="R43" s="431">
        <f t="shared" si="0"/>
        <v>0</v>
      </c>
      <c r="S43" s="431">
        <f t="shared" si="0"/>
        <v>8604527.4400000013</v>
      </c>
      <c r="T43" s="208">
        <f t="shared" si="0"/>
        <v>0</v>
      </c>
      <c r="U43" s="208">
        <f t="shared" si="0"/>
        <v>0</v>
      </c>
      <c r="V43" s="208">
        <f t="shared" si="0"/>
        <v>0</v>
      </c>
      <c r="W43" s="20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autoPageBreaks="0" fitToPage="1"/>
  </sheetPr>
  <dimension ref="A1:BM150"/>
  <sheetViews>
    <sheetView showGridLines="0" tabSelected="1" topLeftCell="I7" zoomScale="90" zoomScaleNormal="90" workbookViewId="0">
      <pane xSplit="1" ySplit="11" topLeftCell="J18" activePane="bottomRight" state="frozen"/>
      <selection activeCell="I7" sqref="I7"/>
      <selection pane="topRight" activeCell="J7" sqref="J7"/>
      <selection pane="bottomLeft" activeCell="I18" sqref="I18"/>
      <selection pane="bottomRight" activeCell="R25" sqref="R25"/>
    </sheetView>
  </sheetViews>
  <sheetFormatPr defaultColWidth="19.140625" defaultRowHeight="12.75" outlineLevelRow="1" outlineLevelCol="1" x14ac:dyDescent="0.2"/>
  <cols>
    <col min="1" max="3" width="19.140625" style="7" hidden="1" customWidth="1"/>
    <col min="4" max="4" width="25.28515625" style="7" hidden="1" customWidth="1"/>
    <col min="5" max="8" width="19.140625" style="7" hidden="1" customWidth="1"/>
    <col min="9" max="9" width="4.85546875" style="7" customWidth="1"/>
    <col min="10" max="10" width="65" style="8" customWidth="1"/>
    <col min="11" max="11" width="1.85546875" style="7" customWidth="1"/>
    <col min="12" max="13" width="19.140625" style="14"/>
    <col min="14" max="14" width="19.140625" style="14" customWidth="1"/>
    <col min="15" max="17" width="19.140625" style="14" hidden="1" customWidth="1" outlineLevel="1"/>
    <col min="18" max="18" width="13.7109375" style="14" customWidth="1" collapsed="1"/>
    <col min="19" max="30" width="0" style="14" hidden="1" customWidth="1" outlineLevel="1"/>
    <col min="31" max="31" width="0" style="14" hidden="1" customWidth="1" collapsed="1"/>
    <col min="32" max="37" width="0" style="14" hidden="1" customWidth="1" outlineLevel="1"/>
    <col min="38" max="39" width="0" style="7" hidden="1" customWidth="1" outlineLevel="1"/>
    <col min="40" max="40" width="19.140625" style="7" collapsed="1"/>
    <col min="41" max="42" width="0" style="14" hidden="1" customWidth="1" outlineLevel="1"/>
    <col min="43" max="43" width="0" style="7" hidden="1" customWidth="1" outlineLevel="1"/>
    <col min="44" max="45" width="0" style="14" hidden="1" customWidth="1" outlineLevel="1"/>
    <col min="46" max="48" width="0" style="7" hidden="1" customWidth="1" outlineLevel="1"/>
    <col min="49" max="49" width="19.140625" style="7" collapsed="1"/>
    <col min="50" max="16384" width="19.140625" style="7"/>
  </cols>
  <sheetData>
    <row r="1" spans="1:53" hidden="1" x14ac:dyDescent="0.2">
      <c r="A1" s="7" t="s">
        <v>54</v>
      </c>
      <c r="J1" s="7"/>
    </row>
    <row r="2" spans="1:53" hidden="1" x14ac:dyDescent="0.2">
      <c r="A2" s="7" t="s">
        <v>55</v>
      </c>
      <c r="J2" s="7"/>
    </row>
    <row r="3" spans="1:53" hidden="1" x14ac:dyDescent="0.2">
      <c r="A3" s="7" t="s">
        <v>56</v>
      </c>
      <c r="J3" s="7"/>
    </row>
    <row r="4" spans="1:53" hidden="1" x14ac:dyDescent="0.2">
      <c r="A4" s="7" t="s">
        <v>57</v>
      </c>
      <c r="J4" s="7"/>
    </row>
    <row r="5" spans="1:53" hidden="1" x14ac:dyDescent="0.2">
      <c r="A5" s="7" t="s">
        <v>58</v>
      </c>
      <c r="J5" s="7"/>
    </row>
    <row r="6" spans="1:53" hidden="1" x14ac:dyDescent="0.2">
      <c r="A6" s="7" t="s">
        <v>59</v>
      </c>
      <c r="J6" s="7"/>
      <c r="L6" s="7"/>
      <c r="M6" s="7"/>
      <c r="N6" s="7"/>
      <c r="O6" s="7"/>
      <c r="P6" s="7"/>
      <c r="Q6" s="7"/>
      <c r="R6" s="7"/>
      <c r="S6" s="7"/>
      <c r="T6" s="7"/>
      <c r="U6" s="7"/>
      <c r="V6" s="7"/>
      <c r="W6" s="7"/>
      <c r="X6" s="7"/>
      <c r="Y6" s="7"/>
      <c r="Z6" s="7"/>
      <c r="AA6" s="7"/>
      <c r="AB6" s="7"/>
      <c r="AC6" s="7"/>
      <c r="AD6" s="7"/>
      <c r="AE6" s="7"/>
      <c r="AF6" s="7"/>
      <c r="AG6" s="7"/>
      <c r="AH6" s="7"/>
      <c r="AI6" s="7"/>
      <c r="AJ6" s="7"/>
      <c r="AK6" s="7"/>
      <c r="AO6" s="7"/>
      <c r="AP6" s="7"/>
      <c r="AR6" s="7"/>
      <c r="AS6" s="7"/>
    </row>
    <row r="7" spans="1:53" x14ac:dyDescent="0.2">
      <c r="J7" s="527" t="s">
        <v>639</v>
      </c>
      <c r="L7" s="190"/>
      <c r="M7" s="7"/>
      <c r="N7" s="7"/>
      <c r="O7" s="7"/>
      <c r="P7" s="7"/>
      <c r="Q7" s="7"/>
      <c r="R7" s="7"/>
      <c r="S7" s="7"/>
      <c r="T7" s="7"/>
      <c r="U7" s="89" t="s">
        <v>60</v>
      </c>
      <c r="V7" s="7"/>
      <c r="W7" s="7"/>
      <c r="X7" s="7"/>
      <c r="Y7" s="7"/>
      <c r="Z7" s="7"/>
      <c r="AA7" s="7"/>
      <c r="AB7" s="7"/>
      <c r="AC7" s="7"/>
      <c r="AD7" s="7"/>
      <c r="AE7" s="7"/>
      <c r="AF7" s="7"/>
      <c r="AG7" s="7"/>
      <c r="AH7" s="7"/>
      <c r="AI7" s="7"/>
      <c r="AJ7" s="7"/>
      <c r="AK7" s="7"/>
    </row>
    <row r="8" spans="1:53" ht="15.75" thickBot="1" x14ac:dyDescent="0.25">
      <c r="I8" s="443"/>
      <c r="J8" s="592" t="s">
        <v>61</v>
      </c>
      <c r="K8" s="593"/>
      <c r="L8" s="593"/>
      <c r="M8" s="593"/>
      <c r="N8" s="593"/>
      <c r="O8" s="593"/>
      <c r="P8" s="593"/>
      <c r="Q8" s="593"/>
      <c r="R8" s="593"/>
      <c r="S8" s="593"/>
      <c r="T8" s="593"/>
      <c r="U8" s="593"/>
      <c r="V8" s="593"/>
      <c r="AE8" s="447"/>
      <c r="AF8" s="448" t="s">
        <v>62</v>
      </c>
      <c r="AG8" s="448" t="s">
        <v>62</v>
      </c>
      <c r="AH8" s="448" t="s">
        <v>62</v>
      </c>
      <c r="AI8" s="448" t="s">
        <v>63</v>
      </c>
      <c r="AJ8" s="448" t="s">
        <v>63</v>
      </c>
      <c r="AK8" s="448" t="s">
        <v>63</v>
      </c>
      <c r="AL8" s="449" t="s">
        <v>64</v>
      </c>
      <c r="AM8" s="443"/>
      <c r="AN8" s="443"/>
      <c r="AO8" s="447"/>
      <c r="AP8" s="447"/>
      <c r="AQ8" s="443"/>
      <c r="AR8" s="447"/>
      <c r="AS8" s="447"/>
      <c r="AT8" s="443"/>
      <c r="AU8" s="443"/>
      <c r="AV8" s="443"/>
      <c r="AW8" s="443"/>
      <c r="BA8" s="443"/>
    </row>
    <row r="9" spans="1:53" ht="15" hidden="1" outlineLevel="1" x14ac:dyDescent="0.2">
      <c r="I9" s="443"/>
      <c r="J9" s="396"/>
      <c r="K9" s="396"/>
      <c r="L9" s="397"/>
      <c r="M9" s="397"/>
      <c r="N9" s="397"/>
      <c r="O9" s="397"/>
      <c r="P9" s="397"/>
      <c r="Q9" s="397"/>
      <c r="R9" s="397"/>
      <c r="S9" s="397"/>
      <c r="T9" s="397"/>
      <c r="U9" s="397"/>
      <c r="V9" s="397"/>
      <c r="AE9" s="447"/>
      <c r="AF9" s="448"/>
      <c r="AG9" s="448"/>
      <c r="AH9" s="448"/>
      <c r="AI9" s="448"/>
      <c r="AJ9" s="448"/>
      <c r="AK9" s="448"/>
      <c r="AL9" s="449"/>
      <c r="AM9" s="443"/>
      <c r="AN9" s="443"/>
      <c r="AO9" s="447"/>
      <c r="AP9" s="447"/>
      <c r="AQ9" s="443"/>
      <c r="AR9" s="447"/>
      <c r="AS9" s="447"/>
      <c r="AT9" s="443"/>
      <c r="AU9" s="443"/>
      <c r="AV9" s="443"/>
      <c r="AW9" s="443"/>
      <c r="BA9" s="443"/>
    </row>
    <row r="10" spans="1:53" ht="15" hidden="1" outlineLevel="1" x14ac:dyDescent="0.2">
      <c r="I10" s="443"/>
      <c r="J10" s="396"/>
      <c r="K10" s="396"/>
      <c r="L10" s="397"/>
      <c r="M10" s="397"/>
      <c r="N10" s="397"/>
      <c r="O10" s="397"/>
      <c r="P10" s="397"/>
      <c r="Q10" s="397"/>
      <c r="R10" s="397"/>
      <c r="S10" s="397"/>
      <c r="T10" s="397"/>
      <c r="U10" s="398"/>
      <c r="V10" s="397"/>
      <c r="AE10" s="447"/>
      <c r="AF10" s="448"/>
      <c r="AG10" s="448"/>
      <c r="AH10" s="448"/>
      <c r="AI10" s="448"/>
      <c r="AJ10" s="448"/>
      <c r="AK10" s="448"/>
      <c r="AL10" s="449"/>
      <c r="AM10" s="443"/>
      <c r="AN10" s="443"/>
      <c r="AO10" s="447"/>
      <c r="AP10" s="447"/>
      <c r="AQ10" s="443"/>
      <c r="AR10" s="447"/>
      <c r="AS10" s="447"/>
      <c r="AT10" s="443"/>
      <c r="AU10" s="443"/>
      <c r="AV10" s="443"/>
      <c r="AW10" s="443"/>
      <c r="BA10" s="443"/>
    </row>
    <row r="11" spans="1:53" ht="15" hidden="1" outlineLevel="1" x14ac:dyDescent="0.2">
      <c r="A11" s="7" t="s">
        <v>65</v>
      </c>
      <c r="D11" s="7" t="s">
        <v>66</v>
      </c>
      <c r="E11" s="7" t="s">
        <v>67</v>
      </c>
      <c r="F11" s="7" t="s">
        <v>68</v>
      </c>
      <c r="G11" s="7" t="s">
        <v>69</v>
      </c>
      <c r="H11" s="7" t="s">
        <v>70</v>
      </c>
      <c r="I11" s="443"/>
      <c r="J11" s="396"/>
      <c r="K11" s="396"/>
      <c r="L11" s="397"/>
      <c r="M11" s="397"/>
      <c r="N11" s="397" t="s">
        <v>71</v>
      </c>
      <c r="O11" s="397"/>
      <c r="P11" s="397"/>
      <c r="Q11" s="397"/>
      <c r="R11" s="397"/>
      <c r="S11" s="397"/>
      <c r="T11" s="399" t="s">
        <v>72</v>
      </c>
      <c r="U11" s="397"/>
      <c r="V11" s="397"/>
      <c r="AE11" s="447"/>
      <c r="AF11" s="447" t="s">
        <v>73</v>
      </c>
      <c r="AG11" s="447" t="s">
        <v>74</v>
      </c>
      <c r="AH11" s="447" t="s">
        <v>75</v>
      </c>
      <c r="AI11" s="447" t="s">
        <v>73</v>
      </c>
      <c r="AJ11" s="447" t="s">
        <v>74</v>
      </c>
      <c r="AK11" s="447" t="s">
        <v>75</v>
      </c>
      <c r="AL11" s="443"/>
      <c r="AM11" s="443"/>
      <c r="AN11" s="443"/>
      <c r="AO11" s="447"/>
      <c r="AP11" s="447"/>
      <c r="AQ11" s="443"/>
      <c r="AR11" s="447"/>
      <c r="AS11" s="447"/>
      <c r="AT11" s="443"/>
      <c r="AU11" s="443"/>
      <c r="AV11" s="443"/>
      <c r="AW11" s="443"/>
      <c r="BA11" s="443"/>
    </row>
    <row r="12" spans="1:53" ht="15" hidden="1" outlineLevel="1" x14ac:dyDescent="0.2">
      <c r="A12" s="7" t="s">
        <v>76</v>
      </c>
      <c r="I12" s="443"/>
      <c r="J12" s="396"/>
      <c r="K12" s="396"/>
      <c r="L12" s="397"/>
      <c r="M12" s="397"/>
      <c r="N12" s="397" t="s">
        <v>77</v>
      </c>
      <c r="O12" s="397"/>
      <c r="P12" s="397"/>
      <c r="Q12" s="397"/>
      <c r="R12" s="397"/>
      <c r="S12" s="397"/>
      <c r="T12" s="397"/>
      <c r="U12" s="397"/>
      <c r="V12" s="397"/>
      <c r="AE12" s="447"/>
      <c r="AF12" s="447" t="s">
        <v>77</v>
      </c>
      <c r="AG12" s="447" t="s">
        <v>77</v>
      </c>
      <c r="AH12" s="447" t="s">
        <v>77</v>
      </c>
      <c r="AI12" s="447" t="s">
        <v>78</v>
      </c>
      <c r="AJ12" s="447" t="s">
        <v>78</v>
      </c>
      <c r="AK12" s="447" t="s">
        <v>78</v>
      </c>
      <c r="AL12" s="443"/>
      <c r="AM12" s="443"/>
      <c r="AN12" s="443"/>
      <c r="AO12" s="447"/>
      <c r="AP12" s="447"/>
      <c r="AQ12" s="443"/>
      <c r="AR12" s="447"/>
      <c r="AS12" s="447"/>
      <c r="AT12" s="443"/>
      <c r="AU12" s="443"/>
      <c r="AV12" s="443"/>
      <c r="AW12" s="443"/>
      <c r="BA12" s="443"/>
    </row>
    <row r="13" spans="1:53" ht="15" hidden="1" outlineLevel="1" x14ac:dyDescent="0.2">
      <c r="I13" s="443"/>
      <c r="J13" s="396"/>
      <c r="K13" s="396"/>
      <c r="L13" s="397"/>
      <c r="M13" s="397"/>
      <c r="N13" s="397"/>
      <c r="O13" s="397"/>
      <c r="P13" s="397"/>
      <c r="Q13" s="397"/>
      <c r="R13" s="397"/>
      <c r="S13" s="397"/>
      <c r="T13" s="397"/>
      <c r="U13" s="398"/>
      <c r="V13" s="397"/>
      <c r="AE13" s="447"/>
      <c r="AF13" s="447"/>
      <c r="AG13" s="447"/>
      <c r="AH13" s="447"/>
      <c r="AI13" s="447"/>
      <c r="AJ13" s="447"/>
      <c r="AK13" s="447"/>
      <c r="AL13" s="443"/>
      <c r="AM13" s="443"/>
      <c r="AN13" s="443"/>
      <c r="AO13" s="447"/>
      <c r="AP13" s="447"/>
      <c r="AQ13" s="443"/>
      <c r="AR13" s="447"/>
      <c r="AS13" s="447"/>
      <c r="AT13" s="443"/>
      <c r="AU13" s="443"/>
      <c r="AV13" s="443"/>
      <c r="AW13" s="443"/>
      <c r="BA13" s="443"/>
    </row>
    <row r="14" spans="1:53" ht="15" hidden="1" outlineLevel="1" x14ac:dyDescent="0.2">
      <c r="I14" s="443"/>
      <c r="J14" s="396"/>
      <c r="K14" s="396"/>
      <c r="L14" s="397"/>
      <c r="M14" s="397"/>
      <c r="N14" s="397"/>
      <c r="O14" s="397"/>
      <c r="P14" s="397"/>
      <c r="Q14" s="397"/>
      <c r="R14" s="397"/>
      <c r="S14" s="397"/>
      <c r="T14" s="397"/>
      <c r="U14" s="397"/>
      <c r="V14" s="397"/>
      <c r="AE14" s="447"/>
      <c r="AF14" s="447"/>
      <c r="AG14" s="447"/>
      <c r="AH14" s="447"/>
      <c r="AI14" s="447"/>
      <c r="AJ14" s="447"/>
      <c r="AK14" s="447"/>
      <c r="AL14" s="443"/>
      <c r="AM14" s="443"/>
      <c r="AN14" s="443"/>
      <c r="AO14" s="447"/>
      <c r="AP14" s="447"/>
      <c r="AQ14" s="443"/>
      <c r="AR14" s="447"/>
      <c r="AS14" s="447"/>
      <c r="AT14" s="443"/>
      <c r="AU14" s="443"/>
      <c r="AV14" s="443"/>
      <c r="AW14" s="443"/>
      <c r="BA14" s="443"/>
    </row>
    <row r="15" spans="1:53" ht="22.5" customHeight="1" collapsed="1" thickBot="1" x14ac:dyDescent="0.25">
      <c r="I15" s="443"/>
      <c r="J15" s="471" t="s">
        <v>629</v>
      </c>
      <c r="K15" s="469"/>
      <c r="L15" s="469"/>
      <c r="M15" s="469"/>
      <c r="N15" s="469"/>
      <c r="O15" s="469"/>
      <c r="P15" s="469"/>
      <c r="Q15" s="469"/>
      <c r="R15" s="469"/>
      <c r="S15" s="468"/>
      <c r="T15" s="468"/>
      <c r="U15" s="468"/>
      <c r="V15" s="468"/>
      <c r="AE15" s="447"/>
      <c r="AF15" s="447"/>
      <c r="AG15" s="447"/>
      <c r="AH15" s="447"/>
      <c r="AI15" s="447"/>
      <c r="AJ15" s="447"/>
      <c r="AK15" s="447"/>
      <c r="AL15" s="443"/>
      <c r="AM15" s="443"/>
      <c r="AN15" s="443"/>
      <c r="AO15" s="447"/>
      <c r="AP15" s="447"/>
      <c r="AQ15" s="443"/>
      <c r="AR15" s="447"/>
      <c r="AS15" s="447"/>
      <c r="AT15" s="443"/>
      <c r="AU15" s="443"/>
      <c r="AV15" s="443"/>
      <c r="AW15" s="443"/>
      <c r="BA15" s="443"/>
    </row>
    <row r="16" spans="1:53" ht="22.5" hidden="1" customHeight="1" thickBot="1" x14ac:dyDescent="0.25">
      <c r="A16" s="7" t="s">
        <v>79</v>
      </c>
      <c r="I16" s="443"/>
      <c r="J16" s="472" t="s">
        <v>80</v>
      </c>
      <c r="K16" s="528"/>
      <c r="L16" s="463"/>
      <c r="M16" s="463"/>
      <c r="N16" s="463"/>
      <c r="O16" s="463"/>
      <c r="P16" s="463"/>
      <c r="Q16" s="463"/>
      <c r="R16" s="463"/>
      <c r="S16" s="463"/>
      <c r="T16" s="463"/>
      <c r="U16" s="463"/>
      <c r="V16" s="463"/>
      <c r="AE16" s="447"/>
      <c r="AF16" s="447"/>
      <c r="AG16" s="447"/>
      <c r="AH16" s="447"/>
      <c r="AI16" s="447"/>
      <c r="AJ16" s="447"/>
      <c r="AK16" s="447"/>
      <c r="AL16" s="443"/>
      <c r="AM16" s="443"/>
      <c r="AN16" s="443"/>
      <c r="AO16" s="447"/>
      <c r="AP16" s="447"/>
      <c r="AQ16" s="443"/>
      <c r="AR16" s="447"/>
      <c r="AS16" s="447"/>
      <c r="AT16" s="443"/>
      <c r="AU16" s="443"/>
      <c r="AV16" s="443"/>
      <c r="AW16" s="443"/>
      <c r="BA16" s="443"/>
    </row>
    <row r="17" spans="1:65" s="9" customFormat="1" ht="36" customHeight="1" thickBot="1" x14ac:dyDescent="0.3">
      <c r="A17" s="7" t="s">
        <v>81</v>
      </c>
      <c r="I17" s="444"/>
      <c r="J17" s="470" t="s">
        <v>82</v>
      </c>
      <c r="K17" s="529"/>
      <c r="L17" s="94" t="s">
        <v>83</v>
      </c>
      <c r="M17" s="94" t="s">
        <v>84</v>
      </c>
      <c r="N17" s="94" t="s">
        <v>85</v>
      </c>
      <c r="O17" s="454" t="s">
        <v>86</v>
      </c>
      <c r="P17" s="454" t="s">
        <v>85</v>
      </c>
      <c r="Q17" s="454" t="s">
        <v>87</v>
      </c>
      <c r="R17" s="94" t="s">
        <v>88</v>
      </c>
      <c r="S17" s="455"/>
      <c r="T17" s="456" t="s">
        <v>89</v>
      </c>
      <c r="U17" s="454" t="s">
        <v>90</v>
      </c>
      <c r="V17" s="454" t="s">
        <v>91</v>
      </c>
      <c r="W17" s="96" t="s">
        <v>92</v>
      </c>
      <c r="X17" s="97" t="s">
        <v>93</v>
      </c>
      <c r="Y17" s="98"/>
      <c r="Z17" s="95" t="s">
        <v>94</v>
      </c>
      <c r="AA17" s="94" t="s">
        <v>95</v>
      </c>
      <c r="AB17" s="93"/>
      <c r="AC17" s="94" t="s">
        <v>96</v>
      </c>
      <c r="AD17" s="446" t="s">
        <v>97</v>
      </c>
      <c r="AE17" s="450"/>
      <c r="AF17" s="450"/>
      <c r="AG17" s="450"/>
      <c r="AH17" s="450"/>
      <c r="AI17" s="450"/>
      <c r="AJ17" s="450"/>
      <c r="AK17" s="450"/>
      <c r="AL17" s="444"/>
      <c r="AM17" s="444"/>
      <c r="AN17" s="444"/>
      <c r="AO17" s="451" t="s">
        <v>90</v>
      </c>
      <c r="AP17" s="451" t="s">
        <v>91</v>
      </c>
      <c r="AQ17" s="444"/>
      <c r="AR17" s="451" t="s">
        <v>90</v>
      </c>
      <c r="AS17" s="451" t="s">
        <v>91</v>
      </c>
      <c r="AT17" s="444"/>
      <c r="AU17" s="444"/>
      <c r="AV17" s="444"/>
      <c r="AW17" s="444"/>
      <c r="BA17" s="444"/>
      <c r="BM17" s="9" t="s">
        <v>98</v>
      </c>
    </row>
    <row r="18" spans="1:65" ht="12.95" customHeight="1" x14ac:dyDescent="0.2">
      <c r="I18" s="443"/>
      <c r="J18" s="7"/>
      <c r="BA18" s="443"/>
    </row>
    <row r="19" spans="1:65" ht="12.95" customHeight="1" x14ac:dyDescent="0.25">
      <c r="I19" s="443"/>
      <c r="J19" s="11" t="s">
        <v>99</v>
      </c>
      <c r="BA19" s="443"/>
    </row>
    <row r="20" spans="1:65" ht="12.95" customHeight="1" x14ac:dyDescent="0.2">
      <c r="A20" s="7" t="s">
        <v>100</v>
      </c>
      <c r="D20" s="101" t="s">
        <v>101</v>
      </c>
      <c r="E20" s="7" t="s">
        <v>102</v>
      </c>
      <c r="F20" s="7" t="s">
        <v>103</v>
      </c>
      <c r="I20" s="443">
        <v>1</v>
      </c>
      <c r="J20" s="8" t="s">
        <v>104</v>
      </c>
      <c r="L20" s="14">
        <f>AI20+AJ20+AK20+L74</f>
        <v>104852641</v>
      </c>
      <c r="M20" s="14">
        <f>AF20+AG20+AH20+M74</f>
        <v>104852641</v>
      </c>
      <c r="N20" s="14">
        <v>104586697.47999997</v>
      </c>
      <c r="O20" s="477"/>
      <c r="P20" s="14">
        <f>N20-O20+N74</f>
        <v>104586697.47999997</v>
      </c>
      <c r="Q20" s="14">
        <v>0</v>
      </c>
      <c r="R20" s="14">
        <f>L20-N20</f>
        <v>265943.52000002563</v>
      </c>
      <c r="T20" s="14">
        <v>0</v>
      </c>
      <c r="U20" s="14">
        <v>104401870.08651531</v>
      </c>
      <c r="V20" s="14">
        <f>L20-U20</f>
        <v>450770.91348469257</v>
      </c>
      <c r="X20" s="14">
        <f>V20-W20</f>
        <v>450770.91348469257</v>
      </c>
      <c r="Z20" s="14">
        <f>'Appendix 1b'!N20</f>
        <v>104522806.49999999</v>
      </c>
      <c r="AA20" s="14">
        <f>'Appendix 1b'!Q20</f>
        <v>329834.5000000298</v>
      </c>
      <c r="AC20" s="14">
        <f>'Appendix 1c'!N20</f>
        <v>63890.979999999989</v>
      </c>
      <c r="AD20" s="14">
        <f>'Appendix 1c'!P20</f>
        <v>-63890.979999999989</v>
      </c>
      <c r="AE20" s="14">
        <f>L20-N20</f>
        <v>265943.52000002563</v>
      </c>
      <c r="AF20" s="14">
        <v>104794595</v>
      </c>
      <c r="AG20" s="14">
        <v>58046</v>
      </c>
      <c r="AH20" s="14">
        <v>0</v>
      </c>
      <c r="AI20" s="14">
        <v>104794595</v>
      </c>
      <c r="AJ20" s="14">
        <v>58046</v>
      </c>
      <c r="AK20" s="14">
        <v>0</v>
      </c>
      <c r="AL20" s="452">
        <f>SUM(AF20:AH20)/AI20</f>
        <v>1.0005539026130117</v>
      </c>
      <c r="AN20" s="8"/>
      <c r="AO20" s="14">
        <f>'Appendix 1c'!N20</f>
        <v>63890.979999999989</v>
      </c>
      <c r="AP20" s="14">
        <f>'Appendix 1c'!P20</f>
        <v>-63890.979999999989</v>
      </c>
      <c r="AR20" s="14">
        <f>'Appendix 1b'!N20</f>
        <v>104522806.49999999</v>
      </c>
      <c r="AS20" s="14">
        <f>'Appendix 1b'!Q20</f>
        <v>329834.5000000298</v>
      </c>
      <c r="AU20" s="14">
        <f>P20-(AO20+AR20)</f>
        <v>0</v>
      </c>
      <c r="AV20" s="14">
        <f>R20-(AP20+AS20)</f>
        <v>-4.1909515857696533E-9</v>
      </c>
      <c r="BA20" s="443"/>
    </row>
    <row r="21" spans="1:65" ht="12.95" hidden="1" customHeight="1" x14ac:dyDescent="0.2">
      <c r="A21" s="7" t="s">
        <v>100</v>
      </c>
      <c r="D21" s="101">
        <v>10269</v>
      </c>
      <c r="E21" s="7" t="s">
        <v>102</v>
      </c>
      <c r="F21" s="7" t="s">
        <v>105</v>
      </c>
      <c r="I21" s="443">
        <v>1</v>
      </c>
      <c r="J21" s="8" t="s">
        <v>106</v>
      </c>
      <c r="L21" s="14">
        <f>AI21+AJ21+AK21</f>
        <v>0</v>
      </c>
      <c r="M21" s="14">
        <f>AF21+AG21+AH21</f>
        <v>0</v>
      </c>
      <c r="N21" s="14">
        <v>0</v>
      </c>
      <c r="O21" s="477"/>
      <c r="P21" s="14">
        <f>N21-O21</f>
        <v>0</v>
      </c>
      <c r="Q21" s="14">
        <v>0</v>
      </c>
      <c r="R21" s="14">
        <f t="shared" ref="R21:R32" si="0">L21-N21</f>
        <v>0</v>
      </c>
      <c r="T21" s="14">
        <v>0</v>
      </c>
      <c r="V21" s="14">
        <f>L21-U21</f>
        <v>0</v>
      </c>
      <c r="X21" s="14">
        <f>V21-W21</f>
        <v>0</v>
      </c>
      <c r="Z21" s="14">
        <f>'Appendix 1b'!N21</f>
        <v>0</v>
      </c>
      <c r="AA21" s="14">
        <f>'Appendix 1b'!Q21</f>
        <v>0</v>
      </c>
      <c r="AC21" s="14">
        <f>'Appendix 1c'!N21</f>
        <v>0</v>
      </c>
      <c r="AD21" s="14">
        <f>'Appendix 1c'!P21</f>
        <v>0</v>
      </c>
      <c r="AE21" s="14">
        <f t="shared" ref="AE21:AE70" si="1">L21-N21</f>
        <v>0</v>
      </c>
      <c r="AF21" s="14">
        <v>0</v>
      </c>
      <c r="AG21" s="14">
        <v>0</v>
      </c>
      <c r="AH21" s="14">
        <v>0</v>
      </c>
      <c r="AI21" s="14">
        <v>0</v>
      </c>
      <c r="AJ21" s="14">
        <v>0</v>
      </c>
      <c r="AK21" s="14">
        <v>0</v>
      </c>
      <c r="AL21" s="452" t="e">
        <f>SUM(AF21:AH21)/AI21</f>
        <v>#DIV/0!</v>
      </c>
      <c r="AN21" s="8"/>
      <c r="AO21" s="14">
        <f>'Appendix 1c'!N21</f>
        <v>0</v>
      </c>
      <c r="AP21" s="14">
        <f>'Appendix 1c'!P21</f>
        <v>0</v>
      </c>
      <c r="AR21" s="14">
        <f>'Appendix 1b'!N21</f>
        <v>0</v>
      </c>
      <c r="AS21" s="14">
        <f>'Appendix 1b'!Q21</f>
        <v>0</v>
      </c>
      <c r="AU21" s="14">
        <f>P21-(AO21+AR21)</f>
        <v>0</v>
      </c>
      <c r="AV21" s="14">
        <f>R21-(AP21+AS21)</f>
        <v>0</v>
      </c>
      <c r="BA21" s="443"/>
    </row>
    <row r="22" spans="1:65" ht="12.95" customHeight="1" x14ac:dyDescent="0.2">
      <c r="A22" s="7" t="s">
        <v>100</v>
      </c>
      <c r="D22" s="101" t="s">
        <v>107</v>
      </c>
      <c r="E22" s="7" t="s">
        <v>102</v>
      </c>
      <c r="F22" s="7" t="s">
        <v>105</v>
      </c>
      <c r="I22" s="443">
        <v>2</v>
      </c>
      <c r="J22" s="8" t="s">
        <v>108</v>
      </c>
      <c r="L22" s="14">
        <f>AI22+AJ22+AK22</f>
        <v>46019396.941999987</v>
      </c>
      <c r="M22" s="14">
        <f>AF22+AG22+AH22</f>
        <v>46019396.941999987</v>
      </c>
      <c r="N22" s="14">
        <v>47839119.480000049</v>
      </c>
      <c r="O22" s="477"/>
      <c r="P22" s="14">
        <f>N22-O22</f>
        <v>47839119.480000049</v>
      </c>
      <c r="Q22" s="14">
        <v>0</v>
      </c>
      <c r="R22" s="14">
        <f t="shared" si="0"/>
        <v>-1819722.5380000621</v>
      </c>
      <c r="T22" s="14">
        <v>58461.67</v>
      </c>
      <c r="U22" s="14">
        <v>47635284.95827198</v>
      </c>
      <c r="V22" s="14">
        <f t="shared" ref="V22:V32" si="2">L22-U22</f>
        <v>-1615888.0162719935</v>
      </c>
      <c r="X22" s="14">
        <f t="shared" ref="X22:X32" si="3">V22-W22</f>
        <v>-1615888.0162719935</v>
      </c>
      <c r="Z22" s="14">
        <f>'Appendix 1b'!N22</f>
        <v>46293069.410000056</v>
      </c>
      <c r="AA22" s="14">
        <f>'Appendix 1b'!Q22</f>
        <v>-1625720.4700000584</v>
      </c>
      <c r="AC22" s="14">
        <f>'Appendix 1c'!N22</f>
        <v>1546050.0700000012</v>
      </c>
      <c r="AD22" s="14">
        <f>'Appendix 1c'!P22</f>
        <v>-194002.06800000137</v>
      </c>
      <c r="AE22" s="14">
        <f t="shared" si="1"/>
        <v>-1819722.5380000621</v>
      </c>
      <c r="AF22" s="14">
        <v>46077413.941999987</v>
      </c>
      <c r="AG22" s="14">
        <v>-58017</v>
      </c>
      <c r="AH22" s="14">
        <v>0</v>
      </c>
      <c r="AI22" s="14">
        <v>46077413.941999987</v>
      </c>
      <c r="AJ22" s="14">
        <v>-58017</v>
      </c>
      <c r="AK22" s="14">
        <v>0</v>
      </c>
      <c r="AL22" s="452">
        <f t="shared" ref="AL22:AL32" si="4">SUM(AF22:AH22)/AI22</f>
        <v>0.99874087985768845</v>
      </c>
      <c r="AN22" s="8"/>
      <c r="AO22" s="14">
        <f>'Appendix 1c'!N22</f>
        <v>1546050.0700000012</v>
      </c>
      <c r="AP22" s="14">
        <f>'Appendix 1c'!P22</f>
        <v>-194002.06800000137</v>
      </c>
      <c r="AR22" s="14">
        <f>'Appendix 1b'!N22</f>
        <v>46293069.410000056</v>
      </c>
      <c r="AS22" s="14">
        <f>'Appendix 1b'!Q22</f>
        <v>-1625720.4700000584</v>
      </c>
      <c r="AU22" s="14">
        <f t="shared" ref="AU22:AU32" si="5">P22-(AO22+AR22)</f>
        <v>0</v>
      </c>
      <c r="AV22" s="14">
        <f t="shared" ref="AV22:AV32" si="6">R22-(AP22+AS22)</f>
        <v>-2.3283064365386963E-9</v>
      </c>
      <c r="BA22" s="443"/>
    </row>
    <row r="23" spans="1:65" ht="12.95" customHeight="1" x14ac:dyDescent="0.2">
      <c r="A23" s="7" t="s">
        <v>100</v>
      </c>
      <c r="D23" s="7" t="s">
        <v>109</v>
      </c>
      <c r="E23" s="7" t="s">
        <v>102</v>
      </c>
      <c r="F23" s="7" t="s">
        <v>103</v>
      </c>
      <c r="I23" s="443">
        <v>3</v>
      </c>
      <c r="J23" s="8" t="s">
        <v>110</v>
      </c>
      <c r="L23" s="14">
        <f t="shared" ref="L23:L29" si="7">AI23+AJ23+AK23</f>
        <v>1973785</v>
      </c>
      <c r="M23" s="14">
        <f t="shared" ref="M23:M32" si="8">AF23+AG23+AH23</f>
        <v>1973785</v>
      </c>
      <c r="N23" s="14">
        <v>3737816.5999999908</v>
      </c>
      <c r="O23" s="477"/>
      <c r="P23" s="14">
        <f t="shared" ref="P23:P32" si="9">N23-O23</f>
        <v>3737816.5999999908</v>
      </c>
      <c r="Q23" s="14">
        <v>0</v>
      </c>
      <c r="R23" s="14">
        <f t="shared" si="0"/>
        <v>-1764031.5999999908</v>
      </c>
      <c r="T23" s="14">
        <v>0</v>
      </c>
      <c r="U23" s="14">
        <v>3431656.2666666671</v>
      </c>
      <c r="V23" s="14">
        <f>L23-U23</f>
        <v>-1457871.2666666671</v>
      </c>
      <c r="X23" s="14">
        <f t="shared" si="3"/>
        <v>-1457871.2666666671</v>
      </c>
      <c r="Z23" s="14">
        <f>'Appendix 1b'!N23</f>
        <v>3737816.5999999908</v>
      </c>
      <c r="AA23" s="14">
        <f>'Appendix 1b'!Q23</f>
        <v>-1764031.5999999908</v>
      </c>
      <c r="AC23" s="14">
        <f>'Appendix 1c'!N23</f>
        <v>0</v>
      </c>
      <c r="AD23" s="14">
        <f>'Appendix 1c'!P23</f>
        <v>0</v>
      </c>
      <c r="AE23" s="14">
        <f t="shared" si="1"/>
        <v>-1764031.5999999908</v>
      </c>
      <c r="AF23" s="14">
        <v>1724885</v>
      </c>
      <c r="AG23" s="14">
        <v>248900</v>
      </c>
      <c r="AH23" s="14">
        <v>0</v>
      </c>
      <c r="AI23" s="14">
        <v>1724885</v>
      </c>
      <c r="AJ23" s="14">
        <v>248900</v>
      </c>
      <c r="AK23" s="14">
        <v>0</v>
      </c>
      <c r="AL23" s="452">
        <f t="shared" si="4"/>
        <v>1.1442994750374662</v>
      </c>
      <c r="AN23" s="8"/>
      <c r="AO23" s="14">
        <f>'Appendix 1c'!N23</f>
        <v>0</v>
      </c>
      <c r="AP23" s="14">
        <f>'Appendix 1c'!P23</f>
        <v>0</v>
      </c>
      <c r="AR23" s="14">
        <f>'Appendix 1b'!N23</f>
        <v>3737816.5999999908</v>
      </c>
      <c r="AS23" s="14">
        <f>'Appendix 1b'!Q23</f>
        <v>-1764031.5999999908</v>
      </c>
      <c r="AU23" s="14">
        <f t="shared" si="5"/>
        <v>0</v>
      </c>
      <c r="AV23" s="14">
        <f t="shared" si="6"/>
        <v>0</v>
      </c>
      <c r="BA23" s="443"/>
    </row>
    <row r="24" spans="1:65" ht="12.95" customHeight="1" x14ac:dyDescent="0.2">
      <c r="A24" s="7" t="s">
        <v>100</v>
      </c>
      <c r="D24" s="7" t="s">
        <v>111</v>
      </c>
      <c r="E24" s="7" t="s">
        <v>102</v>
      </c>
      <c r="F24" s="7" t="s">
        <v>105</v>
      </c>
      <c r="I24" s="443">
        <v>4</v>
      </c>
      <c r="J24" s="8" t="s">
        <v>112</v>
      </c>
      <c r="L24" s="14">
        <f t="shared" si="7"/>
        <v>1958189</v>
      </c>
      <c r="M24" s="14">
        <f t="shared" si="8"/>
        <v>1958189</v>
      </c>
      <c r="N24" s="14">
        <v>2159206.1700000032</v>
      </c>
      <c r="O24" s="477"/>
      <c r="P24" s="14">
        <f t="shared" si="9"/>
        <v>2159206.1700000032</v>
      </c>
      <c r="Q24" s="14">
        <v>0</v>
      </c>
      <c r="R24" s="14">
        <f t="shared" si="0"/>
        <v>-201017.17000000319</v>
      </c>
      <c r="T24" s="14">
        <v>0</v>
      </c>
      <c r="U24" s="14">
        <v>2085538.1199999996</v>
      </c>
      <c r="V24" s="14">
        <f t="shared" si="2"/>
        <v>-127349.11999999965</v>
      </c>
      <c r="X24" s="14">
        <f t="shared" si="3"/>
        <v>-127349.11999999965</v>
      </c>
      <c r="Z24" s="14">
        <f>'Appendix 1b'!N24</f>
        <v>2159206.1700000032</v>
      </c>
      <c r="AA24" s="14">
        <f>'Appendix 1b'!Q24</f>
        <v>-201017.17000000319</v>
      </c>
      <c r="AC24" s="14">
        <f>'Appendix 1c'!N24</f>
        <v>0</v>
      </c>
      <c r="AD24" s="14">
        <f>'Appendix 1c'!P24</f>
        <v>0</v>
      </c>
      <c r="AE24" s="14">
        <f t="shared" si="1"/>
        <v>-201017.17000000319</v>
      </c>
      <c r="AF24" s="14">
        <v>1955944</v>
      </c>
      <c r="AG24" s="14">
        <v>2245</v>
      </c>
      <c r="AH24" s="14">
        <v>0</v>
      </c>
      <c r="AI24" s="14">
        <v>1955944</v>
      </c>
      <c r="AJ24" s="14">
        <v>2245</v>
      </c>
      <c r="AK24" s="14">
        <v>0</v>
      </c>
      <c r="AL24" s="452">
        <f t="shared" si="4"/>
        <v>1.0011477833721212</v>
      </c>
      <c r="AN24" s="8"/>
      <c r="AO24" s="14">
        <f>'Appendix 1c'!N24</f>
        <v>0</v>
      </c>
      <c r="AP24" s="14">
        <f>'Appendix 1c'!P24</f>
        <v>0</v>
      </c>
      <c r="AR24" s="14">
        <f>'Appendix 1b'!N24</f>
        <v>2159206.1700000032</v>
      </c>
      <c r="AS24" s="14">
        <f>'Appendix 1b'!Q24</f>
        <v>-201017.17000000319</v>
      </c>
      <c r="AU24" s="14">
        <f t="shared" si="5"/>
        <v>0</v>
      </c>
      <c r="AV24" s="14">
        <f t="shared" si="6"/>
        <v>0</v>
      </c>
      <c r="BA24" s="443"/>
    </row>
    <row r="25" spans="1:65" ht="12.95" customHeight="1" x14ac:dyDescent="0.2">
      <c r="A25" s="7" t="s">
        <v>100</v>
      </c>
      <c r="D25" s="256" t="s">
        <v>113</v>
      </c>
      <c r="E25" s="7" t="s">
        <v>102</v>
      </c>
      <c r="I25" s="443">
        <v>5</v>
      </c>
      <c r="J25" s="8" t="s">
        <v>114</v>
      </c>
      <c r="L25" s="14">
        <f t="shared" si="7"/>
        <v>4706335</v>
      </c>
      <c r="M25" s="14">
        <f t="shared" si="8"/>
        <v>4706335</v>
      </c>
      <c r="N25" s="14">
        <v>5064192.6199999992</v>
      </c>
      <c r="O25" s="477"/>
      <c r="P25" s="14">
        <f t="shared" si="9"/>
        <v>5064192.6199999992</v>
      </c>
      <c r="Q25" s="14">
        <v>0</v>
      </c>
      <c r="R25" s="14">
        <f t="shared" si="0"/>
        <v>-357857.61999999918</v>
      </c>
      <c r="T25" s="14">
        <v>243954.56000000006</v>
      </c>
      <c r="U25" s="14">
        <v>4670555</v>
      </c>
      <c r="V25" s="14">
        <f t="shared" si="2"/>
        <v>35780</v>
      </c>
      <c r="X25" s="14">
        <f t="shared" si="3"/>
        <v>35780</v>
      </c>
      <c r="Z25" s="14">
        <f>'Appendix 1b'!N25</f>
        <v>5045264.1899999995</v>
      </c>
      <c r="AA25" s="14">
        <f>'Appendix 1b'!Q25</f>
        <v>-356729.18999999948</v>
      </c>
      <c r="AC25" s="14">
        <f>'Appendix 1c'!N25</f>
        <v>18928.430000000004</v>
      </c>
      <c r="AD25" s="14">
        <f>'Appendix 1c'!P25</f>
        <v>-1128.4300000000039</v>
      </c>
      <c r="AE25" s="14">
        <f t="shared" si="1"/>
        <v>-357857.61999999918</v>
      </c>
      <c r="AF25" s="14">
        <v>4706335</v>
      </c>
      <c r="AG25" s="14">
        <v>0</v>
      </c>
      <c r="AH25" s="14">
        <v>0</v>
      </c>
      <c r="AI25" s="14">
        <v>4706335</v>
      </c>
      <c r="AJ25" s="14">
        <v>0</v>
      </c>
      <c r="AK25" s="14">
        <v>0</v>
      </c>
      <c r="AL25" s="452">
        <f t="shared" si="4"/>
        <v>1</v>
      </c>
      <c r="AN25" s="8"/>
      <c r="AO25" s="14">
        <f>'Appendix 1c'!N25</f>
        <v>18928.430000000004</v>
      </c>
      <c r="AP25" s="14">
        <f>'Appendix 1c'!P25</f>
        <v>-1128.4300000000039</v>
      </c>
      <c r="AR25" s="14">
        <f>'Appendix 1b'!N25</f>
        <v>5045264.1899999995</v>
      </c>
      <c r="AS25" s="14">
        <f>'Appendix 1b'!Q25</f>
        <v>-356729.18999999948</v>
      </c>
      <c r="AU25" s="14">
        <f t="shared" si="5"/>
        <v>0</v>
      </c>
      <c r="AV25" s="14">
        <f t="shared" si="6"/>
        <v>0</v>
      </c>
      <c r="BA25" s="443"/>
    </row>
    <row r="26" spans="1:65" ht="12.95" customHeight="1" x14ac:dyDescent="0.2">
      <c r="A26" s="7" t="s">
        <v>100</v>
      </c>
      <c r="D26" s="7" t="s">
        <v>115</v>
      </c>
      <c r="E26" s="7" t="s">
        <v>102</v>
      </c>
      <c r="I26" s="443">
        <v>6</v>
      </c>
      <c r="J26" s="8" t="s">
        <v>116</v>
      </c>
      <c r="L26" s="14">
        <f t="shared" si="7"/>
        <v>10914756</v>
      </c>
      <c r="M26" s="14">
        <f t="shared" si="8"/>
        <v>10914756</v>
      </c>
      <c r="N26" s="14">
        <v>6737860.0399999991</v>
      </c>
      <c r="O26" s="477"/>
      <c r="P26" s="14">
        <f t="shared" si="9"/>
        <v>6737860.0399999991</v>
      </c>
      <c r="Q26" s="14">
        <v>0</v>
      </c>
      <c r="R26" s="14">
        <f t="shared" si="0"/>
        <v>4176895.9600000009</v>
      </c>
      <c r="T26" s="14">
        <v>1340001.3099999998</v>
      </c>
      <c r="U26" s="14">
        <v>7584624.25</v>
      </c>
      <c r="V26" s="14">
        <f t="shared" si="2"/>
        <v>3330131.75</v>
      </c>
      <c r="X26" s="14">
        <f t="shared" si="3"/>
        <v>3330131.75</v>
      </c>
      <c r="Z26" s="14">
        <f>'Appendix 1b'!N26</f>
        <v>6737341.2399999993</v>
      </c>
      <c r="AA26" s="14">
        <f>'Appendix 1b'!Q26</f>
        <v>4169914.7600000007</v>
      </c>
      <c r="AC26" s="14">
        <f>'Appendix 1c'!N26</f>
        <v>518.79999999999995</v>
      </c>
      <c r="AD26" s="14">
        <f>'Appendix 1c'!P26</f>
        <v>6981.2</v>
      </c>
      <c r="AE26" s="14">
        <f t="shared" si="1"/>
        <v>4176895.9600000009</v>
      </c>
      <c r="AF26" s="14">
        <v>10914756</v>
      </c>
      <c r="AG26" s="14">
        <v>0</v>
      </c>
      <c r="AH26" s="14">
        <v>0</v>
      </c>
      <c r="AI26" s="14">
        <v>10914756</v>
      </c>
      <c r="AJ26" s="14">
        <v>0</v>
      </c>
      <c r="AK26" s="14">
        <v>0</v>
      </c>
      <c r="AL26" s="452">
        <f t="shared" si="4"/>
        <v>1</v>
      </c>
      <c r="AN26" s="8"/>
      <c r="AO26" s="14">
        <f>'Appendix 1c'!N26</f>
        <v>518.79999999999995</v>
      </c>
      <c r="AP26" s="14">
        <f>'Appendix 1c'!P26</f>
        <v>6981.2</v>
      </c>
      <c r="AR26" s="14">
        <f>'Appendix 1b'!N26</f>
        <v>6737341.2399999993</v>
      </c>
      <c r="AS26" s="14">
        <f>'Appendix 1b'!Q26</f>
        <v>4169914.7600000007</v>
      </c>
      <c r="AU26" s="14">
        <f t="shared" si="5"/>
        <v>0</v>
      </c>
      <c r="AV26" s="14">
        <f t="shared" si="6"/>
        <v>0</v>
      </c>
      <c r="BA26" s="443"/>
    </row>
    <row r="27" spans="1:65" ht="12.95" customHeight="1" x14ac:dyDescent="0.25">
      <c r="A27" s="7" t="s">
        <v>100</v>
      </c>
      <c r="D27" s="7" t="s">
        <v>117</v>
      </c>
      <c r="E27" s="7" t="s">
        <v>102</v>
      </c>
      <c r="I27" s="443">
        <v>7</v>
      </c>
      <c r="J27" s="8" t="s">
        <v>118</v>
      </c>
      <c r="L27" s="14">
        <f t="shared" si="7"/>
        <v>3442039</v>
      </c>
      <c r="M27" s="14">
        <f t="shared" si="8"/>
        <v>3442039</v>
      </c>
      <c r="N27" s="14">
        <v>3518102.9700000035</v>
      </c>
      <c r="O27" s="477"/>
      <c r="P27" s="14">
        <f t="shared" si="9"/>
        <v>3518102.9700000035</v>
      </c>
      <c r="Q27" s="14">
        <v>0</v>
      </c>
      <c r="R27" s="14">
        <f t="shared" si="0"/>
        <v>-76063.970000003465</v>
      </c>
      <c r="T27" s="14">
        <v>280550.91000000003</v>
      </c>
      <c r="U27" s="14">
        <v>3557059.6</v>
      </c>
      <c r="V27" s="14">
        <f t="shared" si="2"/>
        <v>-115020.60000000009</v>
      </c>
      <c r="X27" s="14">
        <f t="shared" si="3"/>
        <v>-115020.60000000009</v>
      </c>
      <c r="Z27" s="14">
        <f>'Appendix 1b'!N27</f>
        <v>3508547.6000000034</v>
      </c>
      <c r="AA27" s="14">
        <f>'Appendix 1b'!Q27</f>
        <v>-88530.600000003353</v>
      </c>
      <c r="AC27" s="14">
        <f>'Appendix 1c'!N27</f>
        <v>9555.3699999999953</v>
      </c>
      <c r="AD27" s="14">
        <f>'Appendix 1c'!P27</f>
        <v>12466.630000000005</v>
      </c>
      <c r="AE27" s="14">
        <f t="shared" si="1"/>
        <v>-76063.970000003465</v>
      </c>
      <c r="AF27" s="14">
        <v>3570876</v>
      </c>
      <c r="AG27" s="14">
        <v>-128837</v>
      </c>
      <c r="AH27" s="14">
        <v>0</v>
      </c>
      <c r="AI27" s="14">
        <v>3570876</v>
      </c>
      <c r="AJ27" s="14">
        <v>-128837</v>
      </c>
      <c r="AK27" s="14">
        <v>0</v>
      </c>
      <c r="AL27" s="452">
        <f t="shared" si="4"/>
        <v>0.96392005771132905</v>
      </c>
      <c r="AN27" s="8"/>
      <c r="AO27" s="14">
        <f>'Appendix 1c'!N27</f>
        <v>9555.3699999999953</v>
      </c>
      <c r="AP27" s="14">
        <f>'Appendix 1c'!P27</f>
        <v>12466.630000000005</v>
      </c>
      <c r="AR27" s="14">
        <f>'Appendix 1b'!N27</f>
        <v>3508547.6000000034</v>
      </c>
      <c r="AS27" s="14">
        <f>'Appendix 1b'!Q27</f>
        <v>-88530.600000003353</v>
      </c>
      <c r="AU27" s="14">
        <f t="shared" si="5"/>
        <v>0</v>
      </c>
      <c r="AV27" s="14">
        <f t="shared" si="6"/>
        <v>-1.1641532182693481E-10</v>
      </c>
      <c r="AW27" s="453"/>
      <c r="AX27" s="14"/>
      <c r="BA27" s="443"/>
    </row>
    <row r="28" spans="1:65" ht="12.95" customHeight="1" x14ac:dyDescent="0.2">
      <c r="A28" s="7" t="s">
        <v>100</v>
      </c>
      <c r="D28" s="90" t="s">
        <v>119</v>
      </c>
      <c r="E28" s="7" t="s">
        <v>102</v>
      </c>
      <c r="I28" s="443">
        <v>8</v>
      </c>
      <c r="J28" s="8" t="s">
        <v>120</v>
      </c>
      <c r="L28" s="14">
        <f>AI28+AJ28+AK28</f>
        <v>37914467</v>
      </c>
      <c r="M28" s="14">
        <f>AF28+AG28+AH28</f>
        <v>37914467</v>
      </c>
      <c r="N28" s="14">
        <v>35367058.779999956</v>
      </c>
      <c r="O28" s="477"/>
      <c r="P28" s="14">
        <f t="shared" si="9"/>
        <v>35367058.779999956</v>
      </c>
      <c r="Q28" s="14">
        <v>0</v>
      </c>
      <c r="R28" s="14">
        <f t="shared" si="0"/>
        <v>2547408.2200000435</v>
      </c>
      <c r="T28" s="14">
        <v>4116151.5699999994</v>
      </c>
      <c r="U28" s="14">
        <v>37173223.659999996</v>
      </c>
      <c r="V28" s="14">
        <f t="shared" si="2"/>
        <v>741243.34000000358</v>
      </c>
      <c r="X28" s="14">
        <f t="shared" si="3"/>
        <v>741243.34000000358</v>
      </c>
      <c r="Z28" s="14">
        <f>'Appendix 1b'!N28</f>
        <v>27658907.29999996</v>
      </c>
      <c r="AA28" s="14">
        <f>'Appendix 1b'!Q28</f>
        <v>2193266.7000000402</v>
      </c>
      <c r="AC28" s="14">
        <f>'Appendix 1c'!N28</f>
        <v>7708151.4799999958</v>
      </c>
      <c r="AD28" s="14">
        <f>'Appendix 1c'!P28</f>
        <v>354141.52000000421</v>
      </c>
      <c r="AE28" s="14">
        <f t="shared" si="1"/>
        <v>2547408.2200000435</v>
      </c>
      <c r="AF28" s="14">
        <v>37916241</v>
      </c>
      <c r="AG28" s="14">
        <v>-1774</v>
      </c>
      <c r="AH28" s="14">
        <v>0</v>
      </c>
      <c r="AI28" s="14">
        <v>37916241</v>
      </c>
      <c r="AJ28" s="14">
        <v>-1774</v>
      </c>
      <c r="AK28" s="14">
        <v>0</v>
      </c>
      <c r="AL28" s="452">
        <f t="shared" si="4"/>
        <v>0.99995321266156101</v>
      </c>
      <c r="AN28" s="8"/>
      <c r="AO28" s="14">
        <f>'Appendix 1c'!N28</f>
        <v>7708151.4799999958</v>
      </c>
      <c r="AP28" s="14">
        <f>'Appendix 1c'!P28</f>
        <v>354141.52000000421</v>
      </c>
      <c r="AR28" s="14">
        <f>'Appendix 1b'!N28</f>
        <v>27658907.29999996</v>
      </c>
      <c r="AS28" s="14">
        <f>'Appendix 1b'!Q28</f>
        <v>2193266.7000000402</v>
      </c>
      <c r="AU28" s="14">
        <f t="shared" si="5"/>
        <v>0</v>
      </c>
      <c r="AV28" s="14">
        <f t="shared" si="6"/>
        <v>0</v>
      </c>
      <c r="AX28" s="14"/>
      <c r="BA28" s="443"/>
    </row>
    <row r="29" spans="1:65" ht="12.95" customHeight="1" x14ac:dyDescent="0.2">
      <c r="A29" s="7" t="s">
        <v>100</v>
      </c>
      <c r="E29" s="7" t="s">
        <v>121</v>
      </c>
      <c r="I29" s="443">
        <v>9</v>
      </c>
      <c r="J29" s="8" t="s">
        <v>122</v>
      </c>
      <c r="L29" s="14">
        <f t="shared" si="7"/>
        <v>376009</v>
      </c>
      <c r="M29" s="14">
        <f t="shared" si="8"/>
        <v>376009</v>
      </c>
      <c r="N29" s="14">
        <v>408569.44000000012</v>
      </c>
      <c r="O29" s="477"/>
      <c r="P29" s="14">
        <f t="shared" si="9"/>
        <v>408569.44000000012</v>
      </c>
      <c r="Q29" s="14">
        <v>0</v>
      </c>
      <c r="R29" s="14">
        <f t="shared" si="0"/>
        <v>-32560.440000000119</v>
      </c>
      <c r="T29" s="14">
        <v>900.93000000000006</v>
      </c>
      <c r="U29" s="14">
        <f>L29</f>
        <v>376009</v>
      </c>
      <c r="V29" s="14">
        <f t="shared" si="2"/>
        <v>0</v>
      </c>
      <c r="X29" s="14">
        <f t="shared" si="3"/>
        <v>0</v>
      </c>
      <c r="Z29" s="14">
        <f>'Appendix 1b'!N29</f>
        <v>408569.44000000012</v>
      </c>
      <c r="AA29" s="14">
        <f>'Appendix 1b'!Q29</f>
        <v>-32560.440000000119</v>
      </c>
      <c r="AC29" s="14">
        <f>'Appendix 1c'!N29</f>
        <v>0</v>
      </c>
      <c r="AD29" s="14">
        <f>'Appendix 1c'!P29</f>
        <v>0</v>
      </c>
      <c r="AE29" s="14">
        <f t="shared" si="1"/>
        <v>-32560.440000000119</v>
      </c>
      <c r="AF29" s="14">
        <v>376009</v>
      </c>
      <c r="AG29" s="14">
        <v>0</v>
      </c>
      <c r="AH29" s="14">
        <v>0</v>
      </c>
      <c r="AI29" s="14">
        <v>376009</v>
      </c>
      <c r="AJ29" s="14">
        <v>0</v>
      </c>
      <c r="AK29" s="14">
        <v>0</v>
      </c>
      <c r="AL29" s="452">
        <f t="shared" si="4"/>
        <v>1</v>
      </c>
      <c r="AN29" s="8"/>
      <c r="AO29" s="14">
        <f>'Appendix 1c'!N29</f>
        <v>0</v>
      </c>
      <c r="AP29" s="14">
        <f>'Appendix 1c'!P29</f>
        <v>0</v>
      </c>
      <c r="AR29" s="14">
        <f>'Appendix 1b'!N29</f>
        <v>408569.44000000012</v>
      </c>
      <c r="AS29" s="14">
        <f>'Appendix 1b'!Q29</f>
        <v>-32560.440000000119</v>
      </c>
      <c r="AU29" s="14">
        <f t="shared" si="5"/>
        <v>0</v>
      </c>
      <c r="AV29" s="14">
        <f t="shared" si="6"/>
        <v>0</v>
      </c>
      <c r="BA29" s="443"/>
    </row>
    <row r="30" spans="1:65" ht="12.95" customHeight="1" x14ac:dyDescent="0.2">
      <c r="A30" s="7" t="s">
        <v>100</v>
      </c>
      <c r="E30" s="7" t="s">
        <v>123</v>
      </c>
      <c r="I30" s="443">
        <v>10</v>
      </c>
      <c r="J30" s="8" t="s">
        <v>124</v>
      </c>
      <c r="L30" s="14">
        <f t="shared" ref="L30:L32" si="10">AI30+AJ30+AK30</f>
        <v>220413</v>
      </c>
      <c r="M30" s="14">
        <f t="shared" si="8"/>
        <v>220413</v>
      </c>
      <c r="N30" s="14">
        <v>197644.74999999997</v>
      </c>
      <c r="P30" s="14">
        <f t="shared" si="9"/>
        <v>197644.74999999997</v>
      </c>
      <c r="Q30" s="14">
        <v>0</v>
      </c>
      <c r="R30" s="14">
        <f t="shared" si="0"/>
        <v>22768.250000000029</v>
      </c>
      <c r="T30" s="14">
        <v>0</v>
      </c>
      <c r="U30" s="14">
        <f>L30</f>
        <v>220413</v>
      </c>
      <c r="V30" s="14">
        <f t="shared" si="2"/>
        <v>0</v>
      </c>
      <c r="X30" s="14">
        <f t="shared" si="3"/>
        <v>0</v>
      </c>
      <c r="Z30" s="14">
        <f>'Appendix 1b'!N30</f>
        <v>197644.74999999997</v>
      </c>
      <c r="AA30" s="14">
        <f>'Appendix 1b'!Q30</f>
        <v>22768.250000000029</v>
      </c>
      <c r="AC30" s="14">
        <f>'Appendix 1c'!N30</f>
        <v>0</v>
      </c>
      <c r="AD30" s="14">
        <f>'Appendix 1c'!P30</f>
        <v>0</v>
      </c>
      <c r="AE30" s="14">
        <f t="shared" si="1"/>
        <v>22768.250000000029</v>
      </c>
      <c r="AF30" s="14">
        <v>220413</v>
      </c>
      <c r="AG30" s="14">
        <v>0</v>
      </c>
      <c r="AH30" s="14">
        <v>0</v>
      </c>
      <c r="AI30" s="14">
        <v>220413</v>
      </c>
      <c r="AJ30" s="14">
        <v>0</v>
      </c>
      <c r="AK30" s="14">
        <v>0</v>
      </c>
      <c r="AL30" s="452">
        <f t="shared" si="4"/>
        <v>1</v>
      </c>
      <c r="AN30" s="8"/>
      <c r="AO30" s="14">
        <f>'Appendix 1c'!N30</f>
        <v>0</v>
      </c>
      <c r="AP30" s="14">
        <f>'Appendix 1c'!P30</f>
        <v>0</v>
      </c>
      <c r="AR30" s="14">
        <f>'Appendix 1b'!N30</f>
        <v>197644.74999999997</v>
      </c>
      <c r="AS30" s="14">
        <f>'Appendix 1b'!Q30</f>
        <v>22768.250000000029</v>
      </c>
      <c r="AU30" s="14">
        <f t="shared" si="5"/>
        <v>0</v>
      </c>
      <c r="AV30" s="14">
        <f t="shared" si="6"/>
        <v>0</v>
      </c>
      <c r="BA30" s="443"/>
    </row>
    <row r="31" spans="1:65" ht="12.95" customHeight="1" x14ac:dyDescent="0.2">
      <c r="A31" s="7" t="s">
        <v>100</v>
      </c>
      <c r="D31" s="7">
        <v>11790</v>
      </c>
      <c r="E31" s="7" t="s">
        <v>102</v>
      </c>
      <c r="I31" s="443">
        <v>11</v>
      </c>
      <c r="J31" s="8" t="s">
        <v>125</v>
      </c>
      <c r="L31" s="14">
        <f t="shared" si="10"/>
        <v>1574873</v>
      </c>
      <c r="M31" s="14">
        <f t="shared" si="8"/>
        <v>1574873</v>
      </c>
      <c r="N31" s="14">
        <v>1621568.28</v>
      </c>
      <c r="P31" s="14">
        <f t="shared" si="9"/>
        <v>1621568.28</v>
      </c>
      <c r="Q31" s="14">
        <v>0</v>
      </c>
      <c r="R31" s="14">
        <f t="shared" si="0"/>
        <v>-46695.280000000028</v>
      </c>
      <c r="T31" s="14">
        <v>0</v>
      </c>
      <c r="U31" s="14">
        <v>1621568</v>
      </c>
      <c r="V31" s="14">
        <f t="shared" si="2"/>
        <v>-46695</v>
      </c>
      <c r="X31" s="14">
        <f t="shared" si="3"/>
        <v>-46695</v>
      </c>
      <c r="Z31" s="14">
        <f>'Appendix 1b'!N31</f>
        <v>1621568.28</v>
      </c>
      <c r="AA31" s="14">
        <f>'Appendix 1b'!Q31</f>
        <v>-46695.280000000028</v>
      </c>
      <c r="AC31" s="14">
        <f>'Appendix 1c'!N31</f>
        <v>0</v>
      </c>
      <c r="AD31" s="14">
        <f>'Appendix 1c'!P31</f>
        <v>0</v>
      </c>
      <c r="AE31" s="14">
        <f t="shared" si="1"/>
        <v>-46695.280000000028</v>
      </c>
      <c r="AF31" s="14">
        <v>1574873</v>
      </c>
      <c r="AG31" s="14">
        <v>0</v>
      </c>
      <c r="AH31" s="14">
        <v>0</v>
      </c>
      <c r="AI31" s="14">
        <v>1574873</v>
      </c>
      <c r="AJ31" s="14">
        <v>0</v>
      </c>
      <c r="AK31" s="14">
        <v>0</v>
      </c>
      <c r="AL31" s="452">
        <f t="shared" si="4"/>
        <v>1</v>
      </c>
      <c r="AN31" s="8"/>
      <c r="AO31" s="14">
        <f>'Appendix 1c'!N31</f>
        <v>0</v>
      </c>
      <c r="AP31" s="14">
        <f>'Appendix 1c'!P31</f>
        <v>0</v>
      </c>
      <c r="AR31" s="14">
        <f>'Appendix 1b'!N31</f>
        <v>1621568.28</v>
      </c>
      <c r="AS31" s="14">
        <f>'Appendix 1b'!Q31</f>
        <v>-46695.280000000028</v>
      </c>
      <c r="AU31" s="14">
        <f t="shared" si="5"/>
        <v>0</v>
      </c>
      <c r="AV31" s="14">
        <f t="shared" si="6"/>
        <v>0</v>
      </c>
      <c r="BA31" s="443"/>
    </row>
    <row r="32" spans="1:65" ht="12.95" customHeight="1" x14ac:dyDescent="0.2">
      <c r="A32" s="7" t="s">
        <v>100</v>
      </c>
      <c r="D32" s="7" t="s">
        <v>126</v>
      </c>
      <c r="E32" s="7" t="s">
        <v>102</v>
      </c>
      <c r="I32" s="443">
        <v>12</v>
      </c>
      <c r="J32" s="8" t="s">
        <v>127</v>
      </c>
      <c r="L32" s="14">
        <f t="shared" si="10"/>
        <v>1840057</v>
      </c>
      <c r="M32" s="14">
        <f t="shared" si="8"/>
        <v>1840057</v>
      </c>
      <c r="N32" s="14">
        <v>50131.549999999996</v>
      </c>
      <c r="P32" s="14">
        <f t="shared" si="9"/>
        <v>50131.549999999996</v>
      </c>
      <c r="Q32" s="14">
        <v>0</v>
      </c>
      <c r="R32" s="14">
        <f t="shared" si="0"/>
        <v>1789925.45</v>
      </c>
      <c r="T32" s="14">
        <v>0</v>
      </c>
      <c r="U32" s="14">
        <f>201123+614711</f>
        <v>815834</v>
      </c>
      <c r="V32" s="14">
        <f t="shared" si="2"/>
        <v>1024223</v>
      </c>
      <c r="X32" s="14">
        <f t="shared" si="3"/>
        <v>1024223</v>
      </c>
      <c r="Z32" s="14">
        <f>'Appendix 1b'!N32</f>
        <v>50131.549999999996</v>
      </c>
      <c r="AA32" s="14">
        <f>'Appendix 1b'!Q32</f>
        <v>1789925.45</v>
      </c>
      <c r="AC32" s="14">
        <f>'Appendix 1c'!N32</f>
        <v>0</v>
      </c>
      <c r="AD32" s="14">
        <f>'Appendix 1c'!P32</f>
        <v>0</v>
      </c>
      <c r="AE32" s="14">
        <f t="shared" si="1"/>
        <v>1789925.45</v>
      </c>
      <c r="AF32" s="14">
        <v>1840057</v>
      </c>
      <c r="AG32" s="14">
        <v>0</v>
      </c>
      <c r="AH32" s="14">
        <v>0</v>
      </c>
      <c r="AI32" s="14">
        <v>1840057</v>
      </c>
      <c r="AJ32" s="14">
        <v>0</v>
      </c>
      <c r="AK32" s="14">
        <v>0</v>
      </c>
      <c r="AL32" s="452">
        <f t="shared" si="4"/>
        <v>1</v>
      </c>
      <c r="AN32" s="8"/>
      <c r="AO32" s="14">
        <f>'Appendix 1c'!N32</f>
        <v>0</v>
      </c>
      <c r="AP32" s="14">
        <f>'Appendix 1c'!P32</f>
        <v>0</v>
      </c>
      <c r="AR32" s="14">
        <f>'Appendix 1b'!N32</f>
        <v>50131.549999999996</v>
      </c>
      <c r="AS32" s="14">
        <f>'Appendix 1b'!Q32</f>
        <v>1789925.45</v>
      </c>
      <c r="AU32" s="14">
        <f t="shared" si="5"/>
        <v>0</v>
      </c>
      <c r="AV32" s="14">
        <f t="shared" si="6"/>
        <v>0</v>
      </c>
      <c r="BA32" s="443"/>
    </row>
    <row r="33" spans="1:53" ht="12.95" customHeight="1" x14ac:dyDescent="0.2">
      <c r="I33" s="443"/>
      <c r="L33" s="394"/>
      <c r="M33" s="394"/>
      <c r="N33" s="394"/>
      <c r="O33" s="394"/>
      <c r="P33" s="394"/>
      <c r="Q33" s="394"/>
      <c r="R33" s="394"/>
      <c r="T33" s="14">
        <v>0</v>
      </c>
      <c r="AE33" s="14">
        <f t="shared" si="1"/>
        <v>0</v>
      </c>
      <c r="BA33" s="443"/>
    </row>
    <row r="34" spans="1:53" ht="12.95" customHeight="1" x14ac:dyDescent="0.2">
      <c r="J34" s="473"/>
      <c r="K34" s="8"/>
      <c r="L34" s="17">
        <f>SUM(L20:L33)</f>
        <v>215792960.94199997</v>
      </c>
      <c r="M34" s="17">
        <f>SUM(M20:M33)</f>
        <v>215792960.94199997</v>
      </c>
      <c r="N34" s="17">
        <f>SUM(N20:N33)</f>
        <v>211287968.16</v>
      </c>
      <c r="O34" s="17"/>
      <c r="P34" s="17">
        <f>SUM(P20:P33)</f>
        <v>211287968.16</v>
      </c>
      <c r="Q34" s="17">
        <f>SUM(Q20:Q33)</f>
        <v>0</v>
      </c>
      <c r="R34" s="17">
        <f>SUM(R20:R33)</f>
        <v>4504992.7820000118</v>
      </c>
      <c r="S34" s="15"/>
      <c r="T34" s="17">
        <f>SUM(T20:T33)</f>
        <v>6040020.9499999993</v>
      </c>
      <c r="U34" s="17">
        <f>SUM(U20:U33)</f>
        <v>213573635.94145396</v>
      </c>
      <c r="V34" s="17">
        <f>SUM(V20:V33)</f>
        <v>2219325.0005460358</v>
      </c>
      <c r="W34" s="17">
        <f>SUM(W20:W33)</f>
        <v>0</v>
      </c>
      <c r="X34" s="17">
        <f>SUM(X20:X33)</f>
        <v>2219325.0005460358</v>
      </c>
      <c r="Y34" s="22"/>
      <c r="Z34" s="17">
        <f t="shared" ref="Z34:AA34" si="11">SUM(Z20:Z33)</f>
        <v>201940873.03</v>
      </c>
      <c r="AA34" s="17">
        <f t="shared" si="11"/>
        <v>4390424.910000016</v>
      </c>
      <c r="AB34" s="22"/>
      <c r="AC34" s="17">
        <f t="shared" ref="AC34:AD34" si="12">SUM(AC20:AC33)</f>
        <v>9347095.1299999971</v>
      </c>
      <c r="AD34" s="17">
        <f t="shared" si="12"/>
        <v>114567.87200000288</v>
      </c>
      <c r="AE34" s="14">
        <f t="shared" si="1"/>
        <v>4504992.7819999754</v>
      </c>
      <c r="AF34" s="17">
        <f t="shared" ref="AF34:AK34" si="13">SUM(AF20:AF33)</f>
        <v>215672397.94199997</v>
      </c>
      <c r="AG34" s="17">
        <f t="shared" si="13"/>
        <v>120563</v>
      </c>
      <c r="AH34" s="17">
        <f t="shared" si="13"/>
        <v>0</v>
      </c>
      <c r="AI34" s="17">
        <f t="shared" si="13"/>
        <v>215672397.94199997</v>
      </c>
      <c r="AJ34" s="17">
        <f t="shared" si="13"/>
        <v>120563</v>
      </c>
      <c r="AK34" s="17">
        <f t="shared" si="13"/>
        <v>0</v>
      </c>
      <c r="AO34" s="17">
        <f>SUM(AO20:AO33)</f>
        <v>9347095.1299999971</v>
      </c>
      <c r="AP34" s="17">
        <f>SUM(AP20:AP33)</f>
        <v>114567.87200000288</v>
      </c>
      <c r="AR34" s="17">
        <f>SUM(AR20:AR33)</f>
        <v>201940873.03</v>
      </c>
      <c r="AS34" s="17">
        <f>SUM(AS20:AS33)</f>
        <v>4390424.910000016</v>
      </c>
    </row>
    <row r="35" spans="1:53" ht="12.95" hidden="1" customHeight="1" x14ac:dyDescent="0.2">
      <c r="I35" s="443"/>
      <c r="L35" s="394"/>
      <c r="M35" s="394"/>
      <c r="N35" s="394"/>
      <c r="O35" s="394"/>
      <c r="P35" s="394"/>
      <c r="Q35" s="394"/>
      <c r="R35" s="394"/>
      <c r="AE35" s="14">
        <f t="shared" si="1"/>
        <v>0</v>
      </c>
      <c r="BA35" s="443"/>
    </row>
    <row r="36" spans="1:53" ht="12.95" hidden="1" customHeight="1" x14ac:dyDescent="0.25">
      <c r="I36" s="443"/>
      <c r="J36" s="458" t="s">
        <v>128</v>
      </c>
      <c r="L36" s="394"/>
      <c r="M36" s="394"/>
      <c r="N36" s="394"/>
      <c r="O36" s="394"/>
      <c r="P36" s="394"/>
      <c r="Q36" s="394"/>
      <c r="R36" s="394"/>
      <c r="AE36" s="14">
        <f t="shared" si="1"/>
        <v>0</v>
      </c>
      <c r="BA36" s="443"/>
    </row>
    <row r="37" spans="1:53" ht="12.95" hidden="1" customHeight="1" x14ac:dyDescent="0.2">
      <c r="A37" s="7" t="s">
        <v>100</v>
      </c>
      <c r="D37" s="7">
        <v>14113</v>
      </c>
      <c r="E37" s="7" t="s">
        <v>129</v>
      </c>
      <c r="I37" s="443">
        <v>13</v>
      </c>
      <c r="J37" s="8" t="s">
        <v>130</v>
      </c>
      <c r="L37" s="461">
        <f t="shared" ref="L37:L38" si="14">AI37+AJ37+AK37</f>
        <v>0</v>
      </c>
      <c r="M37" s="461">
        <f t="shared" ref="M37:M38" si="15">AF37+AG37+AH37</f>
        <v>0</v>
      </c>
      <c r="N37" s="461">
        <v>0</v>
      </c>
      <c r="O37" s="461"/>
      <c r="P37" s="461">
        <v>0</v>
      </c>
      <c r="Q37" s="461">
        <v>0</v>
      </c>
      <c r="R37" s="461">
        <f t="shared" ref="R37:R38" si="16">L37-N37</f>
        <v>0</v>
      </c>
      <c r="T37" s="14">
        <v>0</v>
      </c>
      <c r="U37" s="14">
        <v>0</v>
      </c>
      <c r="V37" s="14">
        <f t="shared" ref="V37:V38" si="17">L37-U37</f>
        <v>0</v>
      </c>
      <c r="X37" s="14">
        <f t="shared" ref="X37:X38" si="18">R37-W37</f>
        <v>0</v>
      </c>
      <c r="Y37" s="15"/>
      <c r="Z37" s="14">
        <f>'Appendix 1b'!N37</f>
        <v>0</v>
      </c>
      <c r="AA37" s="14">
        <f>'Appendix 1b'!Q37</f>
        <v>0</v>
      </c>
      <c r="AC37" s="14">
        <f>'Appendix 1c'!N37</f>
        <v>0</v>
      </c>
      <c r="AD37" s="14">
        <f>'Appendix 1c'!P37</f>
        <v>0</v>
      </c>
      <c r="AE37" s="14">
        <f t="shared" si="1"/>
        <v>0</v>
      </c>
      <c r="AF37" s="15">
        <v>0</v>
      </c>
      <c r="AG37" s="15">
        <v>0</v>
      </c>
      <c r="AH37" s="15">
        <v>0</v>
      </c>
      <c r="AI37" s="15">
        <v>0</v>
      </c>
      <c r="AJ37" s="15">
        <v>0</v>
      </c>
      <c r="AK37" s="15">
        <v>0</v>
      </c>
      <c r="AL37" s="452" t="e">
        <f t="shared" ref="AL37:AL38" si="19">SUM(AF37:AH37)/AI37</f>
        <v>#DIV/0!</v>
      </c>
      <c r="AO37" s="14">
        <f>'Appendix 1c'!N37</f>
        <v>0</v>
      </c>
      <c r="AP37" s="14">
        <f>'Appendix 1c'!P37</f>
        <v>0</v>
      </c>
      <c r="AR37" s="14">
        <f>'Appendix 1b'!N37</f>
        <v>0</v>
      </c>
      <c r="AS37" s="14">
        <f>'Appendix 1b'!Q37</f>
        <v>0</v>
      </c>
      <c r="AU37" s="14">
        <f t="shared" ref="AU37:AU38" si="20">P37-(AO37+AR37)</f>
        <v>0</v>
      </c>
      <c r="AV37" s="14">
        <f t="shared" ref="AV37:AV38" si="21">R37-(AP37+AS37)</f>
        <v>0</v>
      </c>
      <c r="BA37" s="443"/>
    </row>
    <row r="38" spans="1:53" ht="12.95" hidden="1" customHeight="1" x14ac:dyDescent="0.2">
      <c r="A38" s="7" t="s">
        <v>100</v>
      </c>
      <c r="E38" s="7" t="s">
        <v>131</v>
      </c>
      <c r="I38" s="443">
        <v>14</v>
      </c>
      <c r="J38" s="8" t="s">
        <v>132</v>
      </c>
      <c r="L38" s="461">
        <f t="shared" si="14"/>
        <v>0</v>
      </c>
      <c r="M38" s="461">
        <f t="shared" si="15"/>
        <v>0</v>
      </c>
      <c r="N38" s="461">
        <v>0</v>
      </c>
      <c r="O38" s="461"/>
      <c r="P38" s="461">
        <f t="shared" ref="P38" si="22">N38-O38</f>
        <v>0</v>
      </c>
      <c r="Q38" s="461">
        <v>0</v>
      </c>
      <c r="R38" s="461">
        <f t="shared" si="16"/>
        <v>0</v>
      </c>
      <c r="T38" s="14">
        <v>0</v>
      </c>
      <c r="U38" s="14">
        <v>0</v>
      </c>
      <c r="V38" s="14">
        <f t="shared" si="17"/>
        <v>0</v>
      </c>
      <c r="X38" s="14">
        <f t="shared" si="18"/>
        <v>0</v>
      </c>
      <c r="Y38" s="15"/>
      <c r="Z38" s="14">
        <f>'Appendix 1b'!N38</f>
        <v>0</v>
      </c>
      <c r="AA38" s="14">
        <f>'Appendix 1b'!Q38</f>
        <v>0</v>
      </c>
      <c r="AC38" s="14">
        <f>'Appendix 1c'!N38</f>
        <v>0</v>
      </c>
      <c r="AD38" s="14">
        <f>'Appendix 1c'!P38</f>
        <v>0</v>
      </c>
      <c r="AE38" s="14">
        <f t="shared" si="1"/>
        <v>0</v>
      </c>
      <c r="AF38" s="15">
        <v>0</v>
      </c>
      <c r="AG38" s="15">
        <v>0</v>
      </c>
      <c r="AH38" s="15">
        <v>0</v>
      </c>
      <c r="AI38" s="15">
        <v>0</v>
      </c>
      <c r="AJ38" s="15">
        <v>0</v>
      </c>
      <c r="AK38" s="15">
        <v>0</v>
      </c>
      <c r="AL38" s="452" t="e">
        <f t="shared" si="19"/>
        <v>#DIV/0!</v>
      </c>
      <c r="AN38" s="457"/>
      <c r="AO38" s="14">
        <f>'Appendix 1c'!N38</f>
        <v>0</v>
      </c>
      <c r="AP38" s="14">
        <f>'Appendix 1c'!P38</f>
        <v>0</v>
      </c>
      <c r="AR38" s="14">
        <f>'Appendix 1b'!N38</f>
        <v>0</v>
      </c>
      <c r="AS38" s="14">
        <f>'Appendix 1b'!Q38</f>
        <v>0</v>
      </c>
      <c r="AU38" s="14">
        <f t="shared" si="20"/>
        <v>0</v>
      </c>
      <c r="AV38" s="14">
        <f t="shared" si="21"/>
        <v>0</v>
      </c>
      <c r="BA38" s="443"/>
    </row>
    <row r="39" spans="1:53" ht="12.95" hidden="1" customHeight="1" x14ac:dyDescent="0.2">
      <c r="I39" s="443"/>
      <c r="L39" s="395"/>
      <c r="M39" s="395"/>
      <c r="N39" s="395"/>
      <c r="O39" s="395"/>
      <c r="P39" s="395"/>
      <c r="Q39" s="395"/>
      <c r="R39" s="395"/>
      <c r="S39" s="15"/>
      <c r="T39" s="15"/>
      <c r="U39" s="15"/>
      <c r="V39" s="15"/>
      <c r="W39" s="15"/>
      <c r="X39" s="15"/>
      <c r="Y39" s="15"/>
      <c r="Z39" s="15"/>
      <c r="AA39" s="15"/>
      <c r="AB39" s="15"/>
      <c r="AC39" s="15"/>
      <c r="AD39" s="15"/>
      <c r="AE39" s="14">
        <f t="shared" si="1"/>
        <v>0</v>
      </c>
      <c r="AF39" s="15"/>
      <c r="AG39" s="15"/>
      <c r="AH39" s="15"/>
      <c r="AI39" s="15"/>
      <c r="AJ39" s="15"/>
      <c r="AK39" s="15"/>
      <c r="AL39" s="8"/>
      <c r="AO39" s="15"/>
      <c r="AP39" s="15"/>
      <c r="AR39" s="15"/>
      <c r="AS39" s="15"/>
      <c r="BA39" s="443"/>
    </row>
    <row r="40" spans="1:53" ht="12.95" hidden="1" customHeight="1" x14ac:dyDescent="0.2">
      <c r="I40" s="443"/>
      <c r="J40" s="459"/>
      <c r="K40" s="8"/>
      <c r="L40" s="460">
        <f>SUM(L37:L38)</f>
        <v>0</v>
      </c>
      <c r="M40" s="460">
        <f>SUM(M37:M38)</f>
        <v>0</v>
      </c>
      <c r="N40" s="460">
        <f t="shared" ref="N40:W40" si="23">SUM(N37:N38)</f>
        <v>0</v>
      </c>
      <c r="O40" s="460"/>
      <c r="P40" s="460">
        <f t="shared" si="23"/>
        <v>0</v>
      </c>
      <c r="Q40" s="460">
        <f t="shared" si="23"/>
        <v>0</v>
      </c>
      <c r="R40" s="460">
        <f t="shared" si="23"/>
        <v>0</v>
      </c>
      <c r="S40" s="15"/>
      <c r="T40" s="380">
        <f t="shared" ref="T40" si="24">SUM(T37:T38)</f>
        <v>0</v>
      </c>
      <c r="U40" s="380">
        <f t="shared" si="23"/>
        <v>0</v>
      </c>
      <c r="V40" s="380">
        <f t="shared" si="23"/>
        <v>0</v>
      </c>
      <c r="W40" s="380">
        <f t="shared" si="23"/>
        <v>0</v>
      </c>
      <c r="X40" s="380">
        <f t="shared" ref="X40" si="25">SUM(X37:X38)</f>
        <v>0</v>
      </c>
      <c r="Y40" s="22"/>
      <c r="Z40" s="380">
        <f t="shared" ref="Z40:AA40" si="26">SUM(Z37:Z38)</f>
        <v>0</v>
      </c>
      <c r="AA40" s="380">
        <f t="shared" si="26"/>
        <v>0</v>
      </c>
      <c r="AB40" s="22"/>
      <c r="AC40" s="17">
        <f t="shared" ref="AC40:AD40" si="27">SUM(AC37:AC38)</f>
        <v>0</v>
      </c>
      <c r="AD40" s="17">
        <f t="shared" si="27"/>
        <v>0</v>
      </c>
      <c r="AE40" s="14">
        <f t="shared" si="1"/>
        <v>0</v>
      </c>
      <c r="AF40" s="15">
        <f t="shared" ref="AF40:AK40" si="28">SUM(AF37:AF38)</f>
        <v>0</v>
      </c>
      <c r="AG40" s="15">
        <f t="shared" si="28"/>
        <v>0</v>
      </c>
      <c r="AH40" s="15">
        <f t="shared" si="28"/>
        <v>0</v>
      </c>
      <c r="AI40" s="15">
        <f t="shared" si="28"/>
        <v>0</v>
      </c>
      <c r="AJ40" s="15">
        <f t="shared" si="28"/>
        <v>0</v>
      </c>
      <c r="AK40" s="15">
        <f t="shared" si="28"/>
        <v>0</v>
      </c>
      <c r="AL40" s="8"/>
      <c r="AO40" s="15">
        <f t="shared" ref="AO40:AP40" si="29">SUM(AO37:AO38)</f>
        <v>0</v>
      </c>
      <c r="AP40" s="15">
        <f t="shared" si="29"/>
        <v>0</v>
      </c>
      <c r="AR40" s="15">
        <f t="shared" ref="AR40:AS40" si="30">SUM(AR37:AR38)</f>
        <v>0</v>
      </c>
      <c r="AS40" s="15">
        <f t="shared" si="30"/>
        <v>0</v>
      </c>
      <c r="BA40" s="443"/>
    </row>
    <row r="41" spans="1:53" ht="12.95" customHeight="1" x14ac:dyDescent="0.2">
      <c r="I41" s="443"/>
      <c r="L41" s="395"/>
      <c r="M41" s="395"/>
      <c r="N41" s="395"/>
      <c r="O41" s="395"/>
      <c r="P41" s="395"/>
      <c r="Q41" s="395"/>
      <c r="R41" s="395"/>
      <c r="S41" s="15"/>
      <c r="T41" s="15"/>
      <c r="U41" s="15"/>
      <c r="V41" s="15"/>
      <c r="W41" s="15"/>
      <c r="X41" s="15"/>
      <c r="Y41" s="15"/>
      <c r="Z41" s="15"/>
      <c r="AA41" s="15"/>
      <c r="AB41" s="15"/>
      <c r="AC41" s="15"/>
      <c r="AD41" s="15"/>
      <c r="AE41" s="14">
        <f t="shared" si="1"/>
        <v>0</v>
      </c>
      <c r="AF41" s="15"/>
      <c r="AG41" s="15"/>
      <c r="AH41" s="15"/>
      <c r="AI41" s="15"/>
      <c r="AJ41" s="15"/>
      <c r="AK41" s="15"/>
      <c r="AL41" s="8"/>
      <c r="AO41" s="15"/>
      <c r="AP41" s="15"/>
      <c r="AR41" s="15"/>
      <c r="AS41" s="15"/>
      <c r="BA41" s="443"/>
    </row>
    <row r="42" spans="1:53" ht="12.95" customHeight="1" x14ac:dyDescent="0.25">
      <c r="I42" s="443"/>
      <c r="J42" s="11" t="s">
        <v>133</v>
      </c>
      <c r="L42" s="462"/>
      <c r="M42" s="462"/>
      <c r="N42" s="462"/>
      <c r="O42" s="462"/>
      <c r="P42" s="462"/>
      <c r="Q42" s="462"/>
      <c r="R42" s="462"/>
      <c r="S42" s="15"/>
      <c r="T42" s="15"/>
      <c r="U42" s="15"/>
      <c r="V42" s="15"/>
      <c r="W42" s="15"/>
      <c r="X42" s="15"/>
      <c r="Y42" s="15"/>
      <c r="Z42" s="15"/>
      <c r="AA42" s="15"/>
      <c r="AB42" s="15"/>
      <c r="AC42" s="15"/>
      <c r="AD42" s="15"/>
      <c r="AE42" s="14">
        <f t="shared" si="1"/>
        <v>0</v>
      </c>
      <c r="AF42" s="15"/>
      <c r="AG42" s="15"/>
      <c r="AH42" s="15"/>
      <c r="AI42" s="15"/>
      <c r="AJ42" s="15"/>
      <c r="AK42" s="15"/>
      <c r="AL42" s="8"/>
      <c r="AO42" s="15"/>
      <c r="AP42" s="15"/>
      <c r="AR42" s="15"/>
      <c r="AS42" s="15"/>
      <c r="BA42" s="443"/>
    </row>
    <row r="43" spans="1:53" ht="12.95" customHeight="1" x14ac:dyDescent="0.2">
      <c r="A43" s="7" t="s">
        <v>100</v>
      </c>
      <c r="D43" s="7">
        <v>15320</v>
      </c>
      <c r="E43" s="7" t="s">
        <v>102</v>
      </c>
      <c r="I43" s="443">
        <v>15</v>
      </c>
      <c r="J43" s="8" t="s">
        <v>134</v>
      </c>
      <c r="L43" s="14">
        <f t="shared" ref="L43:L44" si="31">AI43+AJ43+AK43</f>
        <v>-750000</v>
      </c>
      <c r="M43" s="14">
        <f t="shared" ref="M43:M44" si="32">AF43+AG43+AH43</f>
        <v>-750000</v>
      </c>
      <c r="N43" s="14">
        <v>-1390481.7200000007</v>
      </c>
      <c r="P43" s="14">
        <f t="shared" ref="P43:P44" si="33">N43-O43</f>
        <v>-1390481.7200000007</v>
      </c>
      <c r="Q43" s="14">
        <v>0</v>
      </c>
      <c r="R43" s="14">
        <f t="shared" ref="R43:R44" si="34">L43-N43</f>
        <v>640481.72000000067</v>
      </c>
      <c r="T43" s="14">
        <v>0</v>
      </c>
      <c r="U43" s="14">
        <v>-900000</v>
      </c>
      <c r="V43" s="14">
        <f t="shared" ref="V43:V44" si="35">L43-U43</f>
        <v>150000</v>
      </c>
      <c r="X43" s="14">
        <f t="shared" ref="X43:X44" si="36">R43-W43</f>
        <v>640481.72000000067</v>
      </c>
      <c r="Y43" s="15"/>
      <c r="Z43" s="14">
        <f>'Appendix 1b'!N43</f>
        <v>-1390481.7200000007</v>
      </c>
      <c r="AA43" s="14">
        <f>'Appendix 1b'!Q43</f>
        <v>640481.72000000067</v>
      </c>
      <c r="AC43" s="14">
        <f>'Appendix 1c'!N43</f>
        <v>0</v>
      </c>
      <c r="AD43" s="14">
        <f>'Appendix 1c'!P43</f>
        <v>0</v>
      </c>
      <c r="AE43" s="14">
        <f t="shared" si="1"/>
        <v>640481.72000000067</v>
      </c>
      <c r="AF43" s="15">
        <v>-750000</v>
      </c>
      <c r="AG43" s="15">
        <v>0</v>
      </c>
      <c r="AH43" s="15">
        <v>0</v>
      </c>
      <c r="AI43" s="15">
        <v>-750000</v>
      </c>
      <c r="AJ43" s="15">
        <v>0</v>
      </c>
      <c r="AK43" s="15">
        <v>0</v>
      </c>
      <c r="AL43" s="452">
        <f t="shared" ref="AL43:AL44" si="37">SUM(AF43:AH43)/AI43</f>
        <v>1</v>
      </c>
      <c r="AO43" s="14">
        <f>'Appendix 1c'!N43</f>
        <v>0</v>
      </c>
      <c r="AP43" s="14">
        <f>'Appendix 1c'!P43</f>
        <v>0</v>
      </c>
      <c r="AR43" s="14">
        <f>'Appendix 1b'!N43</f>
        <v>-1390481.7200000007</v>
      </c>
      <c r="AS43" s="14">
        <f>'Appendix 1b'!Q43</f>
        <v>640481.72000000067</v>
      </c>
      <c r="AU43" s="14">
        <f t="shared" ref="AU43:AU44" si="38">P43-(AO43+AR43)</f>
        <v>0</v>
      </c>
      <c r="AV43" s="14">
        <f t="shared" ref="AV43:AV44" si="39">R43-(AP43+AS43)</f>
        <v>0</v>
      </c>
      <c r="BA43" s="443"/>
    </row>
    <row r="44" spans="1:53" ht="12.95" customHeight="1" x14ac:dyDescent="0.2">
      <c r="A44" s="7" t="s">
        <v>100</v>
      </c>
      <c r="D44" s="7" t="s">
        <v>135</v>
      </c>
      <c r="E44" s="7" t="s">
        <v>102</v>
      </c>
      <c r="I44" s="443">
        <v>16</v>
      </c>
      <c r="J44" s="8" t="s">
        <v>136</v>
      </c>
      <c r="L44" s="14">
        <f t="shared" si="31"/>
        <v>-29589123</v>
      </c>
      <c r="M44" s="14">
        <f t="shared" si="32"/>
        <v>-29589123</v>
      </c>
      <c r="N44" s="14">
        <v>-35541967.030000009</v>
      </c>
      <c r="P44" s="14">
        <f t="shared" si="33"/>
        <v>-35541967.030000009</v>
      </c>
      <c r="Q44" s="14">
        <v>0</v>
      </c>
      <c r="R44" s="14">
        <f t="shared" si="34"/>
        <v>5952844.0300000086</v>
      </c>
      <c r="T44" s="14">
        <v>0</v>
      </c>
      <c r="U44" s="14">
        <f>-34313637+753064</f>
        <v>-33560573</v>
      </c>
      <c r="V44" s="14">
        <f t="shared" si="35"/>
        <v>3971450</v>
      </c>
      <c r="X44" s="14">
        <f t="shared" si="36"/>
        <v>5952844.0300000086</v>
      </c>
      <c r="Y44" s="15"/>
      <c r="Z44" s="14">
        <f>'Appendix 1b'!N44</f>
        <v>-30726977.479999993</v>
      </c>
      <c r="AA44" s="14">
        <f>'Appendix 1b'!Q44</f>
        <v>5084129.4800000079</v>
      </c>
      <c r="AC44" s="14">
        <f>'Appendix 1c'!N44</f>
        <v>-4814989.5500000007</v>
      </c>
      <c r="AD44" s="14">
        <f>'Appendix 1c'!P44</f>
        <v>868714.55000000075</v>
      </c>
      <c r="AE44" s="14">
        <f t="shared" si="1"/>
        <v>5952844.0300000086</v>
      </c>
      <c r="AF44" s="15">
        <v>-29258561</v>
      </c>
      <c r="AG44" s="15">
        <v>-330562</v>
      </c>
      <c r="AH44" s="15">
        <v>0</v>
      </c>
      <c r="AI44" s="15">
        <v>-29258561</v>
      </c>
      <c r="AJ44" s="15">
        <v>-330562</v>
      </c>
      <c r="AK44" s="15">
        <v>0</v>
      </c>
      <c r="AL44" s="452">
        <f t="shared" si="37"/>
        <v>1.0112979582283625</v>
      </c>
      <c r="AO44" s="14">
        <f>'Appendix 1c'!N44</f>
        <v>-4814989.5500000007</v>
      </c>
      <c r="AP44" s="14">
        <f>'Appendix 1c'!P44</f>
        <v>868714.55000000075</v>
      </c>
      <c r="AR44" s="14">
        <f>'Appendix 1b'!N44</f>
        <v>-30726977.479999993</v>
      </c>
      <c r="AS44" s="14">
        <f>'Appendix 1b'!Q44</f>
        <v>5084129.4800000079</v>
      </c>
      <c r="AU44" s="14">
        <f t="shared" si="38"/>
        <v>0</v>
      </c>
      <c r="AV44" s="14">
        <f t="shared" si="39"/>
        <v>0</v>
      </c>
      <c r="BA44" s="443"/>
    </row>
    <row r="45" spans="1:53" ht="12.95" customHeight="1" x14ac:dyDescent="0.2">
      <c r="I45" s="443"/>
      <c r="K45" s="14"/>
      <c r="L45" s="395"/>
      <c r="M45" s="395"/>
      <c r="N45" s="395"/>
      <c r="O45" s="395"/>
      <c r="P45" s="395"/>
      <c r="Q45" s="395"/>
      <c r="R45" s="395"/>
      <c r="S45" s="15"/>
      <c r="T45" s="15"/>
      <c r="U45" s="15"/>
      <c r="V45" s="15"/>
      <c r="W45" s="15"/>
      <c r="X45" s="15"/>
      <c r="Y45" s="15"/>
      <c r="Z45" s="15"/>
      <c r="AA45" s="15"/>
      <c r="AB45" s="15"/>
      <c r="AC45" s="15"/>
      <c r="AD45" s="15"/>
      <c r="AE45" s="14">
        <f t="shared" si="1"/>
        <v>0</v>
      </c>
      <c r="AF45" s="15"/>
      <c r="AG45" s="15"/>
      <c r="AH45" s="15"/>
      <c r="AI45" s="15"/>
      <c r="AJ45" s="15"/>
      <c r="AK45" s="15"/>
      <c r="AL45" s="8"/>
      <c r="AO45" s="15"/>
      <c r="AP45" s="15"/>
      <c r="AR45" s="15"/>
      <c r="AS45" s="15"/>
      <c r="BA45" s="443"/>
    </row>
    <row r="46" spans="1:53" ht="12.95" customHeight="1" x14ac:dyDescent="0.2">
      <c r="J46" s="473"/>
      <c r="K46" s="8"/>
      <c r="L46" s="17">
        <f>SUM(L43:L45)</f>
        <v>-30339123</v>
      </c>
      <c r="M46" s="17">
        <f>SUM(M43:M45)</f>
        <v>-30339123</v>
      </c>
      <c r="N46" s="17">
        <f t="shared" ref="N46:R46" si="40">SUM(N43:N45)</f>
        <v>-36932448.750000007</v>
      </c>
      <c r="O46" s="17"/>
      <c r="P46" s="17">
        <f t="shared" ref="P46" si="41">SUM(P43:P45)</f>
        <v>-36932448.750000007</v>
      </c>
      <c r="Q46" s="17">
        <f t="shared" si="40"/>
        <v>0</v>
      </c>
      <c r="R46" s="17">
        <f t="shared" si="40"/>
        <v>6593325.7500000093</v>
      </c>
      <c r="S46" s="15"/>
      <c r="T46" s="17">
        <f t="shared" ref="T46:U46" si="42">SUM(T43:T45)</f>
        <v>0</v>
      </c>
      <c r="U46" s="17">
        <f t="shared" si="42"/>
        <v>-34460573</v>
      </c>
      <c r="V46" s="17">
        <f t="shared" ref="V46:W46" si="43">SUM(V43:V45)</f>
        <v>4121450</v>
      </c>
      <c r="W46" s="17">
        <f t="shared" si="43"/>
        <v>0</v>
      </c>
      <c r="X46" s="17">
        <f t="shared" ref="X46" si="44">SUM(X43:X45)</f>
        <v>6593325.7500000093</v>
      </c>
      <c r="Y46" s="22"/>
      <c r="Z46" s="17">
        <f t="shared" ref="Z46:AA46" si="45">SUM(Z43:Z45)</f>
        <v>-32117459.199999996</v>
      </c>
      <c r="AA46" s="17">
        <f t="shared" si="45"/>
        <v>5724611.2000000086</v>
      </c>
      <c r="AB46" s="22"/>
      <c r="AC46" s="17">
        <f t="shared" ref="AC46:AD46" si="46">SUM(AC43:AC45)</f>
        <v>-4814989.5500000007</v>
      </c>
      <c r="AD46" s="17">
        <f t="shared" si="46"/>
        <v>868714.55000000075</v>
      </c>
      <c r="AE46" s="14">
        <f t="shared" si="1"/>
        <v>6593325.7500000075</v>
      </c>
      <c r="AF46" s="17">
        <f>SUM(AF43:AF45)</f>
        <v>-30008561</v>
      </c>
      <c r="AG46" s="17">
        <f t="shared" ref="AG46:AK46" si="47">SUM(AG43:AG45)</f>
        <v>-330562</v>
      </c>
      <c r="AH46" s="17">
        <f t="shared" si="47"/>
        <v>0</v>
      </c>
      <c r="AI46" s="17">
        <f t="shared" si="47"/>
        <v>-30008561</v>
      </c>
      <c r="AJ46" s="17">
        <f t="shared" si="47"/>
        <v>-330562</v>
      </c>
      <c r="AK46" s="17">
        <f t="shared" si="47"/>
        <v>0</v>
      </c>
      <c r="AO46" s="17">
        <f t="shared" ref="AO46:AP46" si="48">SUM(AO43:AO45)</f>
        <v>-4814989.5500000007</v>
      </c>
      <c r="AP46" s="17">
        <f t="shared" si="48"/>
        <v>868714.55000000075</v>
      </c>
      <c r="AR46" s="17">
        <f t="shared" ref="AR46:AS46" si="49">SUM(AR43:AR45)</f>
        <v>-32117459.199999996</v>
      </c>
      <c r="AS46" s="17">
        <f t="shared" si="49"/>
        <v>5724611.2000000086</v>
      </c>
    </row>
    <row r="47" spans="1:53" ht="12.95" customHeight="1" x14ac:dyDescent="0.2">
      <c r="I47" s="443"/>
      <c r="L47" s="395"/>
      <c r="M47" s="395"/>
      <c r="N47" s="395"/>
      <c r="O47" s="395"/>
      <c r="P47" s="395"/>
      <c r="Q47" s="395"/>
      <c r="R47" s="395"/>
      <c r="S47" s="15"/>
      <c r="T47" s="15"/>
      <c r="U47" s="15"/>
      <c r="V47" s="15"/>
      <c r="W47" s="15"/>
      <c r="X47" s="15"/>
      <c r="Y47" s="15"/>
      <c r="Z47" s="15"/>
      <c r="AA47" s="15"/>
      <c r="AB47" s="15"/>
      <c r="AC47" s="15"/>
      <c r="AD47" s="15"/>
      <c r="AE47" s="14">
        <f t="shared" si="1"/>
        <v>0</v>
      </c>
      <c r="AF47" s="15"/>
      <c r="AG47" s="15"/>
      <c r="AH47" s="15"/>
      <c r="AI47" s="15"/>
      <c r="AJ47" s="15"/>
      <c r="AK47" s="15"/>
      <c r="AL47" s="8"/>
      <c r="AO47" s="15"/>
      <c r="AP47" s="15"/>
      <c r="AR47" s="15"/>
      <c r="AS47" s="15"/>
      <c r="BA47" s="443"/>
    </row>
    <row r="48" spans="1:53" ht="12.95" customHeight="1" x14ac:dyDescent="0.2">
      <c r="I48" s="7">
        <v>17</v>
      </c>
      <c r="J48" s="474" t="s">
        <v>137</v>
      </c>
      <c r="L48" s="20">
        <f>L46+L40+L34</f>
        <v>185453837.94199997</v>
      </c>
      <c r="M48" s="20">
        <f>M46+M40+M34</f>
        <v>185453837.94199997</v>
      </c>
      <c r="N48" s="20">
        <f t="shared" ref="N48:Q48" si="50">N46+N40+N34</f>
        <v>174355519.41</v>
      </c>
      <c r="O48" s="20"/>
      <c r="P48" s="20">
        <f t="shared" ref="P48" si="51">P46+P40+P34</f>
        <v>174355519.41</v>
      </c>
      <c r="Q48" s="20">
        <f t="shared" si="50"/>
        <v>0</v>
      </c>
      <c r="R48" s="20">
        <f>R46+R40+R34</f>
        <v>11098318.53200002</v>
      </c>
      <c r="S48" s="15"/>
      <c r="T48" s="20">
        <f t="shared" ref="T48" si="52">T46+T40+T34</f>
        <v>6040020.9499999993</v>
      </c>
      <c r="U48" s="20">
        <f t="shared" ref="U48:W48" si="53">U46+U40+U34</f>
        <v>179113062.94145396</v>
      </c>
      <c r="V48" s="20">
        <f t="shared" si="53"/>
        <v>6340775.0005460363</v>
      </c>
      <c r="W48" s="20">
        <f t="shared" si="53"/>
        <v>0</v>
      </c>
      <c r="X48" s="20">
        <f t="shared" ref="X48" si="54">X46+X40+X34</f>
        <v>8812650.7505460456</v>
      </c>
      <c r="Y48" s="15"/>
      <c r="Z48" s="20">
        <f t="shared" ref="Z48:AA48" si="55">Z46+Z40+Z34</f>
        <v>169823413.83000001</v>
      </c>
      <c r="AA48" s="20">
        <f t="shared" si="55"/>
        <v>10115036.110000025</v>
      </c>
      <c r="AB48" s="15"/>
      <c r="AC48" s="20">
        <f t="shared" ref="AC48:AD48" si="56">AC46+AC40+AC34</f>
        <v>4532105.5799999963</v>
      </c>
      <c r="AD48" s="20">
        <f t="shared" si="56"/>
        <v>983282.42200000363</v>
      </c>
      <c r="AE48" s="14">
        <f t="shared" si="1"/>
        <v>11098318.531999975</v>
      </c>
      <c r="AF48" s="20">
        <f t="shared" ref="AF48:AK48" si="57">AF46+AF40+AF34</f>
        <v>185663836.94199997</v>
      </c>
      <c r="AG48" s="20">
        <f t="shared" si="57"/>
        <v>-209999</v>
      </c>
      <c r="AH48" s="20">
        <f t="shared" si="57"/>
        <v>0</v>
      </c>
      <c r="AI48" s="20">
        <f t="shared" si="57"/>
        <v>185663836.94199997</v>
      </c>
      <c r="AJ48" s="20">
        <f t="shared" si="57"/>
        <v>-209999</v>
      </c>
      <c r="AK48" s="20">
        <f t="shared" si="57"/>
        <v>0</v>
      </c>
      <c r="AL48" s="8"/>
      <c r="AO48" s="20">
        <f t="shared" ref="AO48:AP48" si="58">AO46+AO40+AO34</f>
        <v>4532105.5799999963</v>
      </c>
      <c r="AP48" s="20">
        <f t="shared" si="58"/>
        <v>983282.42200000363</v>
      </c>
      <c r="AR48" s="20">
        <f t="shared" ref="AR48:AS48" si="59">AR46+AR40+AR34</f>
        <v>169823413.83000001</v>
      </c>
      <c r="AS48" s="20">
        <f t="shared" si="59"/>
        <v>10115036.110000025</v>
      </c>
    </row>
    <row r="49" spans="1:65" ht="12.95" customHeight="1" x14ac:dyDescent="0.2">
      <c r="I49" s="443"/>
      <c r="L49" s="395"/>
      <c r="M49" s="395"/>
      <c r="N49" s="394"/>
      <c r="O49" s="395"/>
      <c r="P49" s="395"/>
      <c r="Q49" s="395"/>
      <c r="R49" s="395"/>
      <c r="S49" s="15"/>
      <c r="T49" s="15"/>
      <c r="U49" s="15"/>
      <c r="V49" s="15"/>
      <c r="W49" s="15"/>
      <c r="X49" s="15"/>
      <c r="Y49" s="15"/>
      <c r="Z49" s="15"/>
      <c r="AA49" s="15"/>
      <c r="AB49" s="15"/>
      <c r="AC49" s="15"/>
      <c r="AD49" s="15"/>
      <c r="AE49" s="14">
        <f t="shared" si="1"/>
        <v>0</v>
      </c>
      <c r="AF49" s="15"/>
      <c r="AG49" s="15"/>
      <c r="AH49" s="15"/>
      <c r="AI49" s="15"/>
      <c r="AJ49" s="15"/>
      <c r="AK49" s="15"/>
      <c r="AL49" s="8"/>
      <c r="AO49" s="15"/>
      <c r="AP49" s="15"/>
      <c r="AR49" s="15"/>
      <c r="AS49" s="15"/>
      <c r="BA49" s="443"/>
    </row>
    <row r="50" spans="1:65" ht="12.95" customHeight="1" x14ac:dyDescent="0.25">
      <c r="I50" s="443"/>
      <c r="J50" s="11" t="s">
        <v>138</v>
      </c>
      <c r="L50" s="462"/>
      <c r="M50" s="462"/>
      <c r="N50" s="461"/>
      <c r="O50" s="462"/>
      <c r="P50" s="462"/>
      <c r="Q50" s="462"/>
      <c r="R50" s="462"/>
      <c r="S50" s="15"/>
      <c r="T50" s="15"/>
      <c r="U50" s="15"/>
      <c r="V50" s="15"/>
      <c r="W50" s="15"/>
      <c r="X50" s="15"/>
      <c r="Y50" s="15"/>
      <c r="Z50" s="15"/>
      <c r="AA50" s="15"/>
      <c r="AB50" s="15"/>
      <c r="AC50" s="15"/>
      <c r="AD50" s="15"/>
      <c r="AE50" s="14">
        <f t="shared" si="1"/>
        <v>0</v>
      </c>
      <c r="AF50" s="15"/>
      <c r="AG50" s="15"/>
      <c r="AH50" s="15"/>
      <c r="AI50" s="15"/>
      <c r="AJ50" s="15"/>
      <c r="AK50" s="15"/>
      <c r="AL50" s="8"/>
      <c r="AO50" s="15"/>
      <c r="AP50" s="15"/>
      <c r="AR50" s="15"/>
      <c r="AS50" s="15"/>
      <c r="BA50" s="443"/>
    </row>
    <row r="51" spans="1:65" ht="12.95" customHeight="1" x14ac:dyDescent="0.2">
      <c r="A51" s="7" t="s">
        <v>100</v>
      </c>
      <c r="D51" s="7" t="s">
        <v>139</v>
      </c>
      <c r="E51" s="7" t="s">
        <v>102</v>
      </c>
      <c r="I51" s="443">
        <v>18</v>
      </c>
      <c r="J51" s="8" t="s">
        <v>140</v>
      </c>
      <c r="L51" s="14">
        <f>AI51+AJ51+AK51</f>
        <v>220849</v>
      </c>
      <c r="M51" s="14">
        <f t="shared" ref="M51:M52" si="60">AF51+AG51+AH51</f>
        <v>220849</v>
      </c>
      <c r="N51" s="14">
        <v>2978887.44</v>
      </c>
      <c r="P51" s="14">
        <f t="shared" ref="P51:P52" si="61">N51-O51</f>
        <v>2978887.44</v>
      </c>
      <c r="Q51" s="14">
        <v>0</v>
      </c>
      <c r="R51" s="14">
        <f t="shared" ref="R51:R52" si="62">L51-N51</f>
        <v>-2758038.44</v>
      </c>
      <c r="T51" s="14">
        <v>0</v>
      </c>
      <c r="U51" s="14">
        <v>220849</v>
      </c>
      <c r="V51" s="14">
        <f t="shared" ref="V51:V52" si="63">L51-U51</f>
        <v>0</v>
      </c>
      <c r="X51" s="14">
        <f t="shared" ref="X51:X52" si="64">R51-W51</f>
        <v>-2758038.44</v>
      </c>
      <c r="Z51" s="14">
        <f>'Appendix 1b'!N51</f>
        <v>2978887.44</v>
      </c>
      <c r="AA51" s="14">
        <f>'Appendix 1b'!Q51</f>
        <v>-2758038.44</v>
      </c>
      <c r="AC51" s="14">
        <f>'Appendix 1c'!N51</f>
        <v>0</v>
      </c>
      <c r="AD51" s="14">
        <f>'Appendix 1c'!P51</f>
        <v>0</v>
      </c>
      <c r="AE51" s="14">
        <f t="shared" si="1"/>
        <v>-2758038.44</v>
      </c>
      <c r="AF51" s="14">
        <v>220849</v>
      </c>
      <c r="AG51" s="14">
        <v>0</v>
      </c>
      <c r="AH51" s="14">
        <v>0</v>
      </c>
      <c r="AI51" s="14">
        <v>220849</v>
      </c>
      <c r="AJ51" s="14">
        <v>0</v>
      </c>
      <c r="AK51" s="14">
        <v>0</v>
      </c>
      <c r="AL51" s="452">
        <f t="shared" ref="AL51:AL52" si="65">SUM(AF51:AH51)/AI51</f>
        <v>1</v>
      </c>
      <c r="AO51" s="14">
        <f>'Appendix 1c'!N51</f>
        <v>0</v>
      </c>
      <c r="AP51" s="14">
        <f>'Appendix 1c'!P51</f>
        <v>0</v>
      </c>
      <c r="AR51" s="14">
        <f>'Appendix 1b'!N51</f>
        <v>2978887.44</v>
      </c>
      <c r="AS51" s="14">
        <f>'Appendix 1b'!Q51</f>
        <v>-2758038.44</v>
      </c>
      <c r="AU51" s="14">
        <f t="shared" ref="AU51:AU52" si="66">P51-(AO51+AR51)</f>
        <v>0</v>
      </c>
      <c r="AV51" s="14">
        <f t="shared" ref="AV51:AV52" si="67">R51-(AP51+AS51)</f>
        <v>0</v>
      </c>
      <c r="BA51" s="443"/>
    </row>
    <row r="52" spans="1:65" ht="12.95" customHeight="1" x14ac:dyDescent="0.2">
      <c r="A52" s="7" t="s">
        <v>100</v>
      </c>
      <c r="D52" s="7" t="s">
        <v>141</v>
      </c>
      <c r="E52" s="7" t="s">
        <v>102</v>
      </c>
      <c r="I52" s="443">
        <v>19</v>
      </c>
      <c r="J52" s="8" t="s">
        <v>626</v>
      </c>
      <c r="L52" s="14">
        <f>AI52+AJ52+AK52</f>
        <v>7360499</v>
      </c>
      <c r="M52" s="14">
        <f t="shared" si="60"/>
        <v>7360499</v>
      </c>
      <c r="N52" s="14">
        <v>7359999</v>
      </c>
      <c r="P52" s="14">
        <f t="shared" si="61"/>
        <v>7359999</v>
      </c>
      <c r="Q52" s="14">
        <v>0</v>
      </c>
      <c r="R52" s="14">
        <f t="shared" si="62"/>
        <v>500</v>
      </c>
      <c r="T52" s="14">
        <v>0</v>
      </c>
      <c r="U52" s="14">
        <v>7150500</v>
      </c>
      <c r="V52" s="14">
        <f t="shared" si="63"/>
        <v>209999</v>
      </c>
      <c r="X52" s="14">
        <f t="shared" si="64"/>
        <v>500</v>
      </c>
      <c r="Z52" s="14">
        <f>'Appendix 1b'!N52</f>
        <v>7359999</v>
      </c>
      <c r="AA52" s="14">
        <f>'Appendix 1b'!Q52</f>
        <v>500</v>
      </c>
      <c r="AC52" s="14">
        <f>'Appendix 1c'!N52</f>
        <v>0</v>
      </c>
      <c r="AD52" s="14">
        <f>'Appendix 1c'!P52</f>
        <v>0</v>
      </c>
      <c r="AE52" s="14">
        <f t="shared" si="1"/>
        <v>500</v>
      </c>
      <c r="AF52" s="14">
        <v>7150500</v>
      </c>
      <c r="AG52" s="14">
        <v>209999</v>
      </c>
      <c r="AH52" s="14">
        <v>0</v>
      </c>
      <c r="AI52" s="14">
        <v>7150500</v>
      </c>
      <c r="AJ52" s="14">
        <v>209999</v>
      </c>
      <c r="AK52" s="14">
        <v>0</v>
      </c>
      <c r="AL52" s="452">
        <f t="shared" si="65"/>
        <v>1.0293684357737221</v>
      </c>
      <c r="AO52" s="14">
        <f>'Appendix 1c'!N52</f>
        <v>0</v>
      </c>
      <c r="AP52" s="14">
        <f>'Appendix 1c'!P52</f>
        <v>0</v>
      </c>
      <c r="AR52" s="14">
        <f>'Appendix 1b'!N52</f>
        <v>7359999</v>
      </c>
      <c r="AS52" s="14">
        <f>'Appendix 1b'!Q52</f>
        <v>500</v>
      </c>
      <c r="AU52" s="14">
        <f t="shared" si="66"/>
        <v>0</v>
      </c>
      <c r="AV52" s="14">
        <f t="shared" si="67"/>
        <v>0</v>
      </c>
      <c r="BA52" s="443"/>
    </row>
    <row r="53" spans="1:65" ht="12.95" hidden="1" customHeight="1" x14ac:dyDescent="0.2">
      <c r="A53" s="7" t="s">
        <v>100</v>
      </c>
      <c r="D53" s="7">
        <v>14114</v>
      </c>
      <c r="E53" s="7" t="s">
        <v>102</v>
      </c>
      <c r="I53" s="443">
        <v>20</v>
      </c>
      <c r="J53" s="8" t="s">
        <v>627</v>
      </c>
      <c r="T53" s="14">
        <v>0</v>
      </c>
      <c r="U53" s="14">
        <v>-2714662</v>
      </c>
      <c r="V53" s="14">
        <f t="shared" ref="V53" si="68">L53-U53</f>
        <v>2714662</v>
      </c>
      <c r="X53" s="14">
        <f t="shared" ref="X53" si="69">R53-W53</f>
        <v>0</v>
      </c>
      <c r="Z53" s="14">
        <f>'Appendix 1b'!N66</f>
        <v>-6480000</v>
      </c>
      <c r="AA53" s="14">
        <f>'Appendix 1b'!Q66</f>
        <v>-2714661.9399999995</v>
      </c>
      <c r="AC53" s="14">
        <f>'Appendix 1c'!N66</f>
        <v>0</v>
      </c>
      <c r="AD53" s="14">
        <f>'Appendix 1c'!P66</f>
        <v>0</v>
      </c>
      <c r="AE53" s="14">
        <f t="shared" si="1"/>
        <v>0</v>
      </c>
      <c r="AF53" s="14">
        <v>-9194661.9399999995</v>
      </c>
      <c r="AG53" s="14">
        <v>0</v>
      </c>
      <c r="AH53" s="14">
        <v>0</v>
      </c>
      <c r="AI53" s="14">
        <v>-9194661.9399999995</v>
      </c>
      <c r="AJ53" s="14">
        <v>0</v>
      </c>
      <c r="AK53" s="14">
        <v>0</v>
      </c>
      <c r="AL53" s="452">
        <f t="shared" ref="AL53" si="70">SUM(AF53:AH53)/AI53</f>
        <v>1</v>
      </c>
      <c r="AO53" s="14">
        <f>'Appendix 1c'!N66</f>
        <v>0</v>
      </c>
      <c r="AP53" s="14">
        <f>'Appendix 1c'!P66</f>
        <v>0</v>
      </c>
      <c r="AR53" s="14">
        <f>'Appendix 1b'!N66</f>
        <v>-6480000</v>
      </c>
      <c r="AS53" s="14">
        <f>'Appendix 1b'!Q66</f>
        <v>-2714661.9399999995</v>
      </c>
      <c r="AU53" s="14">
        <f t="shared" ref="AU53" si="71">P53-(AO53+AR53)</f>
        <v>6480000</v>
      </c>
      <c r="AV53" s="14">
        <f t="shared" ref="AV53" si="72">R53-(AP53+AS53)</f>
        <v>2714661.9399999995</v>
      </c>
      <c r="BA53" s="443"/>
      <c r="BM53" s="7" t="s">
        <v>157</v>
      </c>
    </row>
    <row r="54" spans="1:65" ht="12.95" hidden="1" customHeight="1" x14ac:dyDescent="0.2">
      <c r="A54" s="7" t="s">
        <v>100</v>
      </c>
      <c r="D54" s="7">
        <v>14114</v>
      </c>
      <c r="E54" s="7" t="s">
        <v>102</v>
      </c>
      <c r="I54" s="443">
        <v>21</v>
      </c>
      <c r="J54" s="8" t="s">
        <v>628</v>
      </c>
      <c r="T54" s="14">
        <v>0</v>
      </c>
      <c r="U54" s="14">
        <v>-6480000</v>
      </c>
      <c r="V54" s="14">
        <f>L54-U54</f>
        <v>6480000</v>
      </c>
      <c r="X54" s="14">
        <f>R54-W54</f>
        <v>0</v>
      </c>
      <c r="Z54" s="14">
        <f>'Appendix 1b'!N67</f>
        <v>0</v>
      </c>
      <c r="AA54" s="14">
        <f>'Appendix 1b'!Q67</f>
        <v>-8828375</v>
      </c>
      <c r="AC54" s="14">
        <f>'Appendix 1c'!N67</f>
        <v>0</v>
      </c>
      <c r="AD54" s="14">
        <f>'Appendix 1c'!P67</f>
        <v>0</v>
      </c>
      <c r="AE54" s="14">
        <f t="shared" si="1"/>
        <v>0</v>
      </c>
      <c r="AF54" s="14">
        <v>-9194661.9399999995</v>
      </c>
      <c r="AG54" s="14">
        <v>0</v>
      </c>
      <c r="AH54" s="14">
        <v>0</v>
      </c>
      <c r="AI54" s="14">
        <v>-9194661.9399999995</v>
      </c>
      <c r="AJ54" s="14">
        <v>0</v>
      </c>
      <c r="AK54" s="14">
        <v>0</v>
      </c>
      <c r="AL54" s="452">
        <f>SUM(AF54:AH54)/AI54</f>
        <v>1</v>
      </c>
      <c r="AO54" s="14">
        <f>'Appendix 1c'!N67</f>
        <v>0</v>
      </c>
      <c r="AP54" s="14">
        <f>'Appendix 1c'!P67</f>
        <v>0</v>
      </c>
      <c r="AR54" s="14">
        <f>'Appendix 1b'!N67</f>
        <v>0</v>
      </c>
      <c r="AS54" s="14">
        <f>'Appendix 1b'!Q67</f>
        <v>-8828375</v>
      </c>
      <c r="AU54" s="14">
        <f>P54-(AO54+AR54)</f>
        <v>0</v>
      </c>
      <c r="AV54" s="14">
        <f>R54-(AP54+AS54)</f>
        <v>8828375</v>
      </c>
      <c r="BA54" s="443"/>
    </row>
    <row r="55" spans="1:65" ht="12.95" customHeight="1" x14ac:dyDescent="0.2">
      <c r="I55" s="443"/>
      <c r="K55" s="14"/>
      <c r="L55" s="394"/>
      <c r="M55" s="394"/>
      <c r="N55" s="394"/>
      <c r="O55" s="394"/>
      <c r="P55" s="394"/>
      <c r="Q55" s="394"/>
      <c r="R55" s="394"/>
      <c r="AE55" s="14">
        <f t="shared" si="1"/>
        <v>0</v>
      </c>
      <c r="AL55" s="452"/>
      <c r="AU55" s="14"/>
      <c r="AV55" s="14"/>
      <c r="BA55" s="443"/>
    </row>
    <row r="56" spans="1:65" s="8" customFormat="1" ht="12.95" customHeight="1" x14ac:dyDescent="0.2">
      <c r="J56" s="473" t="s">
        <v>143</v>
      </c>
      <c r="L56" s="17">
        <f>SUM(L51:L55)</f>
        <v>7581348</v>
      </c>
      <c r="M56" s="17">
        <f>SUM(M51:M55)</f>
        <v>7581348</v>
      </c>
      <c r="N56" s="17">
        <f>SUM(N51:N55)</f>
        <v>10338886.439999999</v>
      </c>
      <c r="O56" s="17"/>
      <c r="P56" s="17">
        <f>SUM(P51:P55)</f>
        <v>10338886.439999999</v>
      </c>
      <c r="Q56" s="17">
        <f>SUM(Q51:Q55)</f>
        <v>0</v>
      </c>
      <c r="R56" s="17">
        <f>SUM(R51:R55)</f>
        <v>-2757538.44</v>
      </c>
      <c r="S56" s="15"/>
      <c r="T56" s="17">
        <f>SUM(T51:T55)</f>
        <v>0</v>
      </c>
      <c r="U56" s="17">
        <f>SUM(U51:U55)</f>
        <v>-1823313</v>
      </c>
      <c r="V56" s="17">
        <f>SUM(V51:V55)</f>
        <v>9404661</v>
      </c>
      <c r="W56" s="17">
        <f>SUM(W51:W55)</f>
        <v>0</v>
      </c>
      <c r="X56" s="17">
        <f>SUM(X51:X55)</f>
        <v>-2757538.44</v>
      </c>
      <c r="Y56" s="22"/>
      <c r="Z56" s="17">
        <f>SUM(Z51:Z55)</f>
        <v>3858886.4399999995</v>
      </c>
      <c r="AA56" s="17">
        <f>SUM(AA51:AA55)</f>
        <v>-14300575.379999999</v>
      </c>
      <c r="AB56" s="22"/>
      <c r="AC56" s="17">
        <f>SUM(AC51:AC55)</f>
        <v>0</v>
      </c>
      <c r="AD56" s="17">
        <f>SUM(AD51:AD55)</f>
        <v>0</v>
      </c>
      <c r="AE56" s="14">
        <f t="shared" si="1"/>
        <v>-2757538.4399999995</v>
      </c>
      <c r="AF56" s="17">
        <f t="shared" ref="AF56:AK56" si="73">SUM(AF51:AF55)</f>
        <v>-11017974.879999999</v>
      </c>
      <c r="AG56" s="17">
        <f t="shared" si="73"/>
        <v>209999</v>
      </c>
      <c r="AH56" s="17">
        <f t="shared" si="73"/>
        <v>0</v>
      </c>
      <c r="AI56" s="17">
        <f t="shared" si="73"/>
        <v>-11017974.879999999</v>
      </c>
      <c r="AJ56" s="17">
        <f t="shared" si="73"/>
        <v>209999</v>
      </c>
      <c r="AK56" s="17">
        <f t="shared" si="73"/>
        <v>0</v>
      </c>
      <c r="AL56" s="7"/>
      <c r="AO56" s="17">
        <f>SUM(AO51:AO55)</f>
        <v>0</v>
      </c>
      <c r="AP56" s="17">
        <f>SUM(AP51:AP55)</f>
        <v>0</v>
      </c>
      <c r="AR56" s="17">
        <f>SUM(AR51:AR55)</f>
        <v>3858886.4399999995</v>
      </c>
      <c r="AS56" s="17">
        <f>SUM(AS51:AS55)</f>
        <v>-14300575.379999999</v>
      </c>
    </row>
    <row r="57" spans="1:65" s="8" customFormat="1" ht="12.95" customHeight="1" x14ac:dyDescent="0.2">
      <c r="I57" s="445"/>
      <c r="J57" s="21"/>
      <c r="L57" s="395"/>
      <c r="M57" s="395"/>
      <c r="N57" s="395"/>
      <c r="O57" s="395"/>
      <c r="P57" s="395"/>
      <c r="Q57" s="395"/>
      <c r="R57" s="395"/>
      <c r="S57" s="15"/>
      <c r="T57" s="15"/>
      <c r="U57" s="15"/>
      <c r="V57" s="15"/>
      <c r="W57" s="15"/>
      <c r="X57" s="15"/>
      <c r="Y57" s="22"/>
      <c r="Z57" s="15"/>
      <c r="AA57" s="15"/>
      <c r="AB57" s="22"/>
      <c r="AC57" s="15"/>
      <c r="AD57" s="15"/>
      <c r="AE57" s="14">
        <f t="shared" si="1"/>
        <v>0</v>
      </c>
      <c r="AF57" s="15"/>
      <c r="AG57" s="15"/>
      <c r="AH57" s="15"/>
      <c r="AI57" s="15"/>
      <c r="AJ57" s="15"/>
      <c r="AK57" s="15"/>
      <c r="AL57" s="7"/>
      <c r="AO57" s="15"/>
      <c r="AP57" s="15"/>
      <c r="AR57" s="15"/>
      <c r="AS57" s="15"/>
      <c r="BA57" s="445"/>
    </row>
    <row r="58" spans="1:65" s="8" customFormat="1" ht="12.95" customHeight="1" x14ac:dyDescent="0.2">
      <c r="I58" s="7">
        <v>22</v>
      </c>
      <c r="J58" s="474" t="s">
        <v>144</v>
      </c>
      <c r="K58" s="7"/>
      <c r="L58" s="20">
        <f>L48+L56</f>
        <v>193035185.94199997</v>
      </c>
      <c r="M58" s="20">
        <f>M48+M56</f>
        <v>193035185.94199997</v>
      </c>
      <c r="N58" s="20">
        <f>N48+N56</f>
        <v>184694405.84999999</v>
      </c>
      <c r="O58" s="20"/>
      <c r="P58" s="20">
        <f>P48+P56</f>
        <v>184694405.84999999</v>
      </c>
      <c r="Q58" s="20">
        <f>Q48+Q56</f>
        <v>0</v>
      </c>
      <c r="R58" s="20">
        <f>R48+R56</f>
        <v>8340780.0920000207</v>
      </c>
      <c r="S58" s="15"/>
      <c r="T58" s="20">
        <f>T48+T56</f>
        <v>6040020.9499999993</v>
      </c>
      <c r="U58" s="20">
        <f>U48+U56</f>
        <v>177289749.94145396</v>
      </c>
      <c r="V58" s="20">
        <f>V48+V56</f>
        <v>15745436.000546036</v>
      </c>
      <c r="W58" s="20">
        <f>W48+W56</f>
        <v>0</v>
      </c>
      <c r="X58" s="20">
        <f>X48+X56</f>
        <v>6055112.3105460461</v>
      </c>
      <c r="Y58" s="15"/>
      <c r="Z58" s="20">
        <f>Z48+Z56</f>
        <v>173682300.27000001</v>
      </c>
      <c r="AA58" s="20">
        <f>AA48+AA56</f>
        <v>-4185539.2699999735</v>
      </c>
      <c r="AB58" s="15"/>
      <c r="AC58" s="20">
        <f>AC48+AC56</f>
        <v>4532105.5799999963</v>
      </c>
      <c r="AD58" s="20">
        <f>AD48+AD56</f>
        <v>983282.42200000363</v>
      </c>
      <c r="AE58" s="14">
        <f t="shared" si="1"/>
        <v>8340780.0919999778</v>
      </c>
      <c r="AF58" s="20">
        <f t="shared" ref="AF58:AK58" si="74">AF48+AF56</f>
        <v>174645862.06199998</v>
      </c>
      <c r="AG58" s="20">
        <f t="shared" si="74"/>
        <v>0</v>
      </c>
      <c r="AH58" s="20">
        <f t="shared" si="74"/>
        <v>0</v>
      </c>
      <c r="AI58" s="20">
        <f t="shared" si="74"/>
        <v>174645862.06199998</v>
      </c>
      <c r="AJ58" s="20">
        <f t="shared" si="74"/>
        <v>0</v>
      </c>
      <c r="AK58" s="20">
        <f t="shared" si="74"/>
        <v>0</v>
      </c>
      <c r="AL58" s="7"/>
      <c r="AO58" s="20">
        <f>AO48+AO56</f>
        <v>4532105.5799999963</v>
      </c>
      <c r="AP58" s="20">
        <f>AP48+AP56</f>
        <v>983282.42200000363</v>
      </c>
      <c r="AR58" s="20">
        <f>AR48+AR56</f>
        <v>173682300.27000001</v>
      </c>
      <c r="AS58" s="20">
        <f>AS48+AS56</f>
        <v>-4185539.2699999735</v>
      </c>
    </row>
    <row r="59" spans="1:65" ht="12.95" customHeight="1" x14ac:dyDescent="0.2">
      <c r="I59" s="443"/>
      <c r="L59" s="394"/>
      <c r="M59" s="394"/>
      <c r="N59" s="394"/>
      <c r="O59" s="394"/>
      <c r="P59" s="394"/>
      <c r="Q59" s="394"/>
      <c r="R59" s="394"/>
      <c r="AE59" s="14">
        <f t="shared" si="1"/>
        <v>0</v>
      </c>
      <c r="BA59" s="443"/>
    </row>
    <row r="60" spans="1:65" ht="12.95" customHeight="1" x14ac:dyDescent="0.2">
      <c r="I60" s="443">
        <v>23</v>
      </c>
      <c r="J60" s="8" t="s">
        <v>145</v>
      </c>
      <c r="L60" s="394"/>
      <c r="M60" s="394"/>
      <c r="N60" s="394"/>
      <c r="O60" s="394"/>
      <c r="P60" s="394"/>
      <c r="Q60" s="394"/>
      <c r="R60" s="394"/>
      <c r="AE60" s="14">
        <f t="shared" si="1"/>
        <v>0</v>
      </c>
      <c r="BA60" s="443"/>
    </row>
    <row r="61" spans="1:65" ht="12.95" customHeight="1" x14ac:dyDescent="0.2">
      <c r="I61" s="443"/>
      <c r="L61" s="394"/>
      <c r="M61" s="394"/>
      <c r="N61" s="394"/>
      <c r="O61" s="394"/>
      <c r="P61" s="394"/>
      <c r="Q61" s="394"/>
      <c r="R61" s="394"/>
      <c r="AE61" s="14">
        <f t="shared" si="1"/>
        <v>0</v>
      </c>
      <c r="BA61" s="443"/>
    </row>
    <row r="62" spans="1:65" ht="12.95" customHeight="1" x14ac:dyDescent="0.2">
      <c r="A62" s="7" t="s">
        <v>100</v>
      </c>
      <c r="D62" s="7">
        <v>16103</v>
      </c>
      <c r="E62" s="7" t="s">
        <v>102</v>
      </c>
      <c r="I62" s="443">
        <v>24</v>
      </c>
      <c r="J62" s="8" t="s">
        <v>146</v>
      </c>
      <c r="L62" s="14">
        <f t="shared" ref="L62" si="75">AI62+AJ62+AK62</f>
        <v>-26103635</v>
      </c>
      <c r="M62" s="14">
        <f t="shared" ref="M62" si="76">AF62+AG62+AH62</f>
        <v>-26103635</v>
      </c>
      <c r="N62" s="14">
        <v>-26102735</v>
      </c>
      <c r="O62" s="461"/>
      <c r="P62" s="461">
        <f t="shared" ref="P62" si="77">N62-O62</f>
        <v>-26102735</v>
      </c>
      <c r="Q62" s="461">
        <v>0</v>
      </c>
      <c r="R62" s="461">
        <f t="shared" ref="R62:R65" si="78">L62-N62</f>
        <v>-900</v>
      </c>
      <c r="T62" s="14">
        <v>0</v>
      </c>
      <c r="U62" s="14">
        <v>-26103635</v>
      </c>
      <c r="V62" s="14">
        <f t="shared" ref="V62" si="79">L62-U62</f>
        <v>0</v>
      </c>
      <c r="X62" s="14">
        <f t="shared" ref="X62" si="80">R62-W62</f>
        <v>-900</v>
      </c>
      <c r="Z62" s="14">
        <f>'Appendix 1b'!N61</f>
        <v>-211151</v>
      </c>
      <c r="AA62" s="14">
        <f>'Appendix 1b'!Q61</f>
        <v>0</v>
      </c>
      <c r="AC62" s="14">
        <f>'Appendix 1c'!N61</f>
        <v>0</v>
      </c>
      <c r="AD62" s="14">
        <f>'Appendix 1c'!P61</f>
        <v>0</v>
      </c>
      <c r="AE62" s="14">
        <f t="shared" si="1"/>
        <v>-900</v>
      </c>
      <c r="AF62" s="14">
        <v>-26103635</v>
      </c>
      <c r="AG62" s="14">
        <v>0</v>
      </c>
      <c r="AH62" s="14">
        <v>0</v>
      </c>
      <c r="AI62" s="14">
        <v>-26103635</v>
      </c>
      <c r="AJ62" s="14">
        <v>0</v>
      </c>
      <c r="AK62" s="14">
        <v>0</v>
      </c>
      <c r="AL62" s="452">
        <f t="shared" ref="AL62" si="81">SUM(AF62:AH62)/AI62</f>
        <v>1</v>
      </c>
      <c r="AO62" s="14">
        <f>'Appendix 1c'!N61</f>
        <v>0</v>
      </c>
      <c r="AP62" s="14">
        <f>'Appendix 1c'!P61</f>
        <v>0</v>
      </c>
      <c r="AR62" s="14">
        <f>'Appendix 1b'!N61</f>
        <v>-211151</v>
      </c>
      <c r="AS62" s="14">
        <f>'Appendix 1b'!Q61</f>
        <v>0</v>
      </c>
      <c r="AU62" s="14">
        <f t="shared" ref="AU62" si="82">P62-(AO62+AR62)</f>
        <v>-25891584</v>
      </c>
      <c r="AV62" s="14">
        <f t="shared" ref="AV62" si="83">R62-(AP62+AS62)</f>
        <v>-900</v>
      </c>
      <c r="BA62" s="443"/>
      <c r="BM62" s="7" t="s">
        <v>147</v>
      </c>
    </row>
    <row r="63" spans="1:65" ht="12.95" customHeight="1" x14ac:dyDescent="0.2">
      <c r="A63" s="7" t="s">
        <v>100</v>
      </c>
      <c r="D63" s="7">
        <v>16100</v>
      </c>
      <c r="E63" s="7" t="s">
        <v>102</v>
      </c>
      <c r="I63" s="443">
        <v>25</v>
      </c>
      <c r="J63" s="8" t="s">
        <v>148</v>
      </c>
      <c r="L63" s="14">
        <f t="shared" ref="L63:L65" si="84">AI63+AJ63+AK63</f>
        <v>-211151</v>
      </c>
      <c r="M63" s="14">
        <f t="shared" ref="M63:M65" si="85">AF63+AG63+AH63</f>
        <v>-211151</v>
      </c>
      <c r="N63" s="14">
        <v>-211151</v>
      </c>
      <c r="O63" s="461"/>
      <c r="P63" s="461">
        <f>N63-O63</f>
        <v>-211151</v>
      </c>
      <c r="Q63" s="461">
        <v>0</v>
      </c>
      <c r="R63" s="461">
        <f t="shared" si="78"/>
        <v>0</v>
      </c>
      <c r="T63" s="14">
        <v>0</v>
      </c>
      <c r="U63" s="14">
        <v>-211151</v>
      </c>
      <c r="V63" s="14">
        <f t="shared" ref="V63:V67" si="86">L63-U63</f>
        <v>0</v>
      </c>
      <c r="X63" s="14">
        <f t="shared" ref="X63:X67" si="87">R63-W63</f>
        <v>0</v>
      </c>
      <c r="Z63" s="14">
        <f>'Appendix 1b'!N61</f>
        <v>-211151</v>
      </c>
      <c r="AA63" s="14">
        <f>'Appendix 1b'!Q61</f>
        <v>0</v>
      </c>
      <c r="AC63" s="14">
        <f>'Appendix 1c'!N61</f>
        <v>0</v>
      </c>
      <c r="AD63" s="14">
        <f>'Appendix 1c'!P61</f>
        <v>0</v>
      </c>
      <c r="AE63" s="14">
        <f t="shared" si="1"/>
        <v>0</v>
      </c>
      <c r="AF63" s="14">
        <v>-211151</v>
      </c>
      <c r="AG63" s="14">
        <v>0</v>
      </c>
      <c r="AH63" s="14">
        <v>0</v>
      </c>
      <c r="AI63" s="14">
        <v>-211151</v>
      </c>
      <c r="AJ63" s="14">
        <v>0</v>
      </c>
      <c r="AK63" s="14">
        <v>0</v>
      </c>
      <c r="AL63" s="452">
        <f t="shared" ref="AL63:AL67" si="88">SUM(AF63:AH63)/AI63</f>
        <v>1</v>
      </c>
      <c r="AO63" s="14">
        <f>'Appendix 1c'!N61</f>
        <v>0</v>
      </c>
      <c r="AP63" s="14">
        <f>'Appendix 1c'!P61</f>
        <v>0</v>
      </c>
      <c r="AR63" s="14">
        <f>'Appendix 1b'!N61</f>
        <v>-211151</v>
      </c>
      <c r="AS63" s="14">
        <f>'Appendix 1b'!Q61</f>
        <v>0</v>
      </c>
      <c r="AU63" s="14">
        <f t="shared" ref="AU63:AU67" si="89">P63-(AO63+AR63)</f>
        <v>0</v>
      </c>
      <c r="AV63" s="14">
        <f t="shared" ref="AV63:AV67" si="90">R63-(AP63+AS63)</f>
        <v>0</v>
      </c>
      <c r="BA63" s="443"/>
      <c r="BM63" s="7" t="s">
        <v>149</v>
      </c>
    </row>
    <row r="64" spans="1:65" ht="12.95" customHeight="1" x14ac:dyDescent="0.2">
      <c r="A64" s="7" t="s">
        <v>100</v>
      </c>
      <c r="D64" s="7">
        <v>16106</v>
      </c>
      <c r="E64" s="7" t="s">
        <v>102</v>
      </c>
      <c r="I64" s="443">
        <v>26</v>
      </c>
      <c r="J64" s="8" t="s">
        <v>150</v>
      </c>
      <c r="L64" s="14">
        <f t="shared" si="84"/>
        <v>-71033231</v>
      </c>
      <c r="M64" s="14">
        <f t="shared" si="85"/>
        <v>-71033231</v>
      </c>
      <c r="N64" s="14">
        <v>-71034131</v>
      </c>
      <c r="O64" s="461"/>
      <c r="P64" s="461">
        <f t="shared" ref="P64:P65" si="91">N64-O64</f>
        <v>-71034131</v>
      </c>
      <c r="Q64" s="461">
        <v>0</v>
      </c>
      <c r="R64" s="461">
        <f t="shared" si="78"/>
        <v>900</v>
      </c>
      <c r="T64" s="14">
        <v>0</v>
      </c>
      <c r="U64" s="14">
        <v>-71033231</v>
      </c>
      <c r="V64" s="14">
        <f t="shared" si="86"/>
        <v>0</v>
      </c>
      <c r="X64" s="14">
        <f t="shared" si="87"/>
        <v>900</v>
      </c>
      <c r="Z64" s="14">
        <f>'Appendix 1b'!N62</f>
        <v>-71034131</v>
      </c>
      <c r="AA64" s="14">
        <f>'Appendix 1b'!Q62</f>
        <v>900</v>
      </c>
      <c r="AC64" s="14">
        <f>'Appendix 1c'!N62</f>
        <v>0</v>
      </c>
      <c r="AD64" s="14">
        <f>'Appendix 1c'!P62</f>
        <v>0</v>
      </c>
      <c r="AE64" s="14">
        <f t="shared" si="1"/>
        <v>900</v>
      </c>
      <c r="AF64" s="14">
        <v>-71033231</v>
      </c>
      <c r="AG64" s="14">
        <v>0</v>
      </c>
      <c r="AH64" s="14">
        <v>0</v>
      </c>
      <c r="AI64" s="14">
        <v>-71033231</v>
      </c>
      <c r="AJ64" s="14">
        <v>0</v>
      </c>
      <c r="AK64" s="14">
        <v>0</v>
      </c>
      <c r="AL64" s="452">
        <f t="shared" si="88"/>
        <v>1</v>
      </c>
      <c r="AO64" s="14">
        <f>'Appendix 1c'!N62</f>
        <v>0</v>
      </c>
      <c r="AP64" s="14">
        <f>'Appendix 1c'!P62</f>
        <v>0</v>
      </c>
      <c r="AR64" s="14">
        <f>'Appendix 1b'!N62</f>
        <v>-71034131</v>
      </c>
      <c r="AS64" s="14">
        <f>'Appendix 1b'!Q62</f>
        <v>900</v>
      </c>
      <c r="AU64" s="14">
        <f t="shared" si="89"/>
        <v>0</v>
      </c>
      <c r="AV64" s="14">
        <f t="shared" si="90"/>
        <v>0</v>
      </c>
      <c r="BA64" s="443"/>
      <c r="BM64" s="7" t="s">
        <v>151</v>
      </c>
    </row>
    <row r="65" spans="1:53" ht="12.95" customHeight="1" x14ac:dyDescent="0.2">
      <c r="A65" s="7" t="s">
        <v>100</v>
      </c>
      <c r="D65" s="7" t="s">
        <v>152</v>
      </c>
      <c r="E65" s="7" t="s">
        <v>102</v>
      </c>
      <c r="I65" s="443">
        <v>27</v>
      </c>
      <c r="J65" s="8" t="s">
        <v>153</v>
      </c>
      <c r="L65" s="14">
        <f t="shared" si="84"/>
        <v>-86492507</v>
      </c>
      <c r="M65" s="14">
        <f t="shared" si="85"/>
        <v>-86492507</v>
      </c>
      <c r="N65" s="14">
        <v>-86492506.929999977</v>
      </c>
      <c r="O65" s="461"/>
      <c r="P65" s="461">
        <f t="shared" si="91"/>
        <v>-86492506.929999977</v>
      </c>
      <c r="Q65" s="461">
        <v>0</v>
      </c>
      <c r="R65" s="461">
        <f t="shared" si="78"/>
        <v>-7.0000022649765015E-2</v>
      </c>
      <c r="T65" s="14">
        <v>0</v>
      </c>
      <c r="U65" s="14">
        <v>-86492507</v>
      </c>
      <c r="V65" s="14">
        <f t="shared" si="86"/>
        <v>0</v>
      </c>
      <c r="X65" s="14">
        <f t="shared" si="87"/>
        <v>-7.0000022649765015E-2</v>
      </c>
      <c r="Z65" s="14">
        <f>'Appendix 1b'!N63</f>
        <v>-86492506.929999977</v>
      </c>
      <c r="AA65" s="14">
        <f>'Appendix 1b'!Q63</f>
        <v>-7.0000022649765015E-2</v>
      </c>
      <c r="AC65" s="14">
        <f>'Appendix 1c'!N63</f>
        <v>0</v>
      </c>
      <c r="AD65" s="14">
        <f>'Appendix 1c'!P63</f>
        <v>0</v>
      </c>
      <c r="AE65" s="14">
        <f t="shared" si="1"/>
        <v>-7.0000022649765015E-2</v>
      </c>
      <c r="AF65" s="14">
        <v>-86492507</v>
      </c>
      <c r="AG65" s="14">
        <v>0</v>
      </c>
      <c r="AH65" s="14">
        <v>0</v>
      </c>
      <c r="AI65" s="14">
        <v>-86492507</v>
      </c>
      <c r="AJ65" s="14">
        <v>0</v>
      </c>
      <c r="AK65" s="14">
        <v>0</v>
      </c>
      <c r="AL65" s="452">
        <f t="shared" si="88"/>
        <v>1</v>
      </c>
      <c r="AO65" s="14">
        <f>'Appendix 1c'!N63</f>
        <v>0</v>
      </c>
      <c r="AP65" s="14">
        <f>'Appendix 1c'!P63</f>
        <v>0</v>
      </c>
      <c r="AR65" s="14">
        <f>'Appendix 1b'!N63</f>
        <v>-86492506.929999977</v>
      </c>
      <c r="AS65" s="14">
        <f>'Appendix 1b'!Q63</f>
        <v>-7.0000022649765015E-2</v>
      </c>
      <c r="AU65" s="14">
        <f t="shared" si="89"/>
        <v>0</v>
      </c>
      <c r="AV65" s="14">
        <f t="shared" si="90"/>
        <v>0</v>
      </c>
      <c r="BA65" s="443"/>
    </row>
    <row r="66" spans="1:53" ht="12.95" customHeight="1" x14ac:dyDescent="0.2">
      <c r="A66" s="7" t="s">
        <v>100</v>
      </c>
      <c r="D66" s="7">
        <v>15113</v>
      </c>
      <c r="E66" s="7" t="s">
        <v>102</v>
      </c>
      <c r="I66" s="443">
        <v>26</v>
      </c>
      <c r="J66" s="8" t="s">
        <v>627</v>
      </c>
      <c r="L66" s="14">
        <v>-2714661.9399999995</v>
      </c>
      <c r="M66" s="14">
        <v>-2714661.9399999995</v>
      </c>
      <c r="N66" s="14">
        <v>0</v>
      </c>
      <c r="P66" s="14">
        <v>0</v>
      </c>
      <c r="Q66" s="14">
        <v>0</v>
      </c>
      <c r="R66" s="14">
        <v>-2714661.9399999995</v>
      </c>
      <c r="T66" s="14">
        <v>0</v>
      </c>
      <c r="U66" s="14">
        <v>0</v>
      </c>
      <c r="V66" s="14">
        <f t="shared" si="86"/>
        <v>-2714661.9399999995</v>
      </c>
      <c r="X66" s="14">
        <f t="shared" si="87"/>
        <v>-2714661.9399999995</v>
      </c>
      <c r="Z66" s="14">
        <f>'Appendix 1b'!N64</f>
        <v>0</v>
      </c>
      <c r="AA66" s="14">
        <f>'Appendix 1b'!Q64</f>
        <v>0</v>
      </c>
      <c r="AC66" s="14">
        <f>'Appendix 1c'!N64</f>
        <v>0</v>
      </c>
      <c r="AD66" s="14">
        <f>'Appendix 1c'!P64</f>
        <v>0</v>
      </c>
      <c r="AE66" s="14">
        <f t="shared" si="1"/>
        <v>-2714661.9399999995</v>
      </c>
      <c r="AF66" s="14">
        <v>0</v>
      </c>
      <c r="AG66" s="14">
        <v>0</v>
      </c>
      <c r="AH66" s="14">
        <v>0</v>
      </c>
      <c r="AI66" s="14">
        <v>0</v>
      </c>
      <c r="AJ66" s="14">
        <v>0</v>
      </c>
      <c r="AK66" s="14">
        <v>0</v>
      </c>
      <c r="AL66" s="452" t="e">
        <f t="shared" si="88"/>
        <v>#DIV/0!</v>
      </c>
      <c r="AO66" s="14">
        <f>'Appendix 1c'!N64</f>
        <v>0</v>
      </c>
      <c r="AP66" s="14">
        <f>'Appendix 1c'!P64</f>
        <v>0</v>
      </c>
      <c r="AR66" s="14">
        <f>'Appendix 1b'!N64</f>
        <v>0</v>
      </c>
      <c r="AS66" s="14">
        <f>'Appendix 1b'!Q64</f>
        <v>0</v>
      </c>
      <c r="AU66" s="14">
        <f t="shared" si="89"/>
        <v>0</v>
      </c>
      <c r="AV66" s="14">
        <f t="shared" si="90"/>
        <v>-2714661.9399999995</v>
      </c>
      <c r="BA66" s="443"/>
    </row>
    <row r="67" spans="1:53" ht="12.95" customHeight="1" x14ac:dyDescent="0.2">
      <c r="A67" s="7" t="s">
        <v>100</v>
      </c>
      <c r="D67" s="7">
        <v>14115</v>
      </c>
      <c r="E67" s="7" t="s">
        <v>102</v>
      </c>
      <c r="I67" s="443">
        <v>27</v>
      </c>
      <c r="J67" s="8" t="s">
        <v>628</v>
      </c>
      <c r="L67" s="14">
        <v>-6480000</v>
      </c>
      <c r="M67" s="14">
        <v>-6480000</v>
      </c>
      <c r="N67" s="14">
        <v>-6480000</v>
      </c>
      <c r="P67" s="14">
        <v>-6480000</v>
      </c>
      <c r="Q67" s="14">
        <v>0</v>
      </c>
      <c r="R67" s="14">
        <v>0</v>
      </c>
      <c r="T67" s="14">
        <v>0</v>
      </c>
      <c r="U67" s="14">
        <v>0</v>
      </c>
      <c r="V67" s="14">
        <f t="shared" si="86"/>
        <v>-6480000</v>
      </c>
      <c r="X67" s="14">
        <f t="shared" si="87"/>
        <v>0</v>
      </c>
      <c r="Z67" s="14">
        <f>'Appendix 1b'!N65</f>
        <v>0</v>
      </c>
      <c r="AA67" s="14">
        <f>'Appendix 1b'!Q65</f>
        <v>6480000</v>
      </c>
      <c r="AC67" s="14">
        <f>'Appendix 1c'!N65</f>
        <v>0</v>
      </c>
      <c r="AD67" s="14">
        <f>'Appendix 1c'!P65</f>
        <v>0</v>
      </c>
      <c r="AE67" s="14">
        <f t="shared" si="1"/>
        <v>0</v>
      </c>
      <c r="AF67" s="14">
        <v>0</v>
      </c>
      <c r="AG67" s="14">
        <v>0</v>
      </c>
      <c r="AH67" s="14">
        <v>0</v>
      </c>
      <c r="AI67" s="14">
        <v>0</v>
      </c>
      <c r="AJ67" s="14">
        <v>0</v>
      </c>
      <c r="AK67" s="14">
        <v>0</v>
      </c>
      <c r="AL67" s="452" t="e">
        <f t="shared" si="88"/>
        <v>#DIV/0!</v>
      </c>
      <c r="AO67" s="14">
        <f>'Appendix 1c'!N65</f>
        <v>0</v>
      </c>
      <c r="AP67" s="14">
        <f>'Appendix 1c'!P65</f>
        <v>0</v>
      </c>
      <c r="AR67" s="14">
        <f>'Appendix 1b'!N65</f>
        <v>0</v>
      </c>
      <c r="AS67" s="14">
        <f>'Appendix 1b'!Q65</f>
        <v>6480000</v>
      </c>
      <c r="AU67" s="14">
        <f t="shared" si="89"/>
        <v>-6480000</v>
      </c>
      <c r="AV67" s="14">
        <f t="shared" si="90"/>
        <v>-6480000</v>
      </c>
      <c r="BA67" s="443"/>
    </row>
    <row r="68" spans="1:53" s="8" customFormat="1" ht="12.95" customHeight="1" x14ac:dyDescent="0.2">
      <c r="J68" s="473" t="s">
        <v>158</v>
      </c>
      <c r="L68" s="17">
        <f>SUM(L62:L67)</f>
        <v>-193035185.94</v>
      </c>
      <c r="M68" s="17">
        <f>SUM(M62:M67)</f>
        <v>-193035185.94</v>
      </c>
      <c r="N68" s="17">
        <f>SUM(N62:N67)</f>
        <v>-190320523.92999998</v>
      </c>
      <c r="O68" s="17"/>
      <c r="P68" s="17">
        <f>SUM(P62:P67)</f>
        <v>-190320523.92999998</v>
      </c>
      <c r="Q68" s="17">
        <f>SUM(Q62:Q67)</f>
        <v>0</v>
      </c>
      <c r="R68" s="17">
        <f>SUM(R62:R67)</f>
        <v>-2714662.0100000221</v>
      </c>
      <c r="S68" s="17"/>
      <c r="T68" s="17">
        <f t="shared" ref="T68:AA68" si="92">SUM(T62:T67)</f>
        <v>0</v>
      </c>
      <c r="U68" s="17">
        <f t="shared" si="92"/>
        <v>-183840524</v>
      </c>
      <c r="V68" s="17">
        <f t="shared" si="92"/>
        <v>-9194661.9399999995</v>
      </c>
      <c r="W68" s="17">
        <f t="shared" si="92"/>
        <v>0</v>
      </c>
      <c r="X68" s="17">
        <f t="shared" si="92"/>
        <v>-2714662.0100000221</v>
      </c>
      <c r="Y68" s="15">
        <f t="shared" si="92"/>
        <v>0</v>
      </c>
      <c r="Z68" s="17">
        <f t="shared" si="92"/>
        <v>-157948939.92999998</v>
      </c>
      <c r="AA68" s="17">
        <f t="shared" si="92"/>
        <v>6480899.9299999774</v>
      </c>
      <c r="AB68" s="15"/>
      <c r="AC68" s="17">
        <f>SUM(AC62:AC67)</f>
        <v>0</v>
      </c>
      <c r="AD68" s="17">
        <f>SUM(AD62:AD67)</f>
        <v>0</v>
      </c>
      <c r="AE68" s="14">
        <f t="shared" si="1"/>
        <v>-2714662.0100000203</v>
      </c>
      <c r="AF68" s="17">
        <f t="shared" ref="AF68:AK68" si="93">SUM(AF62:AF67)</f>
        <v>-183840524</v>
      </c>
      <c r="AG68" s="17">
        <f t="shared" si="93"/>
        <v>0</v>
      </c>
      <c r="AH68" s="17">
        <f t="shared" si="93"/>
        <v>0</v>
      </c>
      <c r="AI68" s="17">
        <f t="shared" si="93"/>
        <v>-183840524</v>
      </c>
      <c r="AJ68" s="17">
        <f t="shared" si="93"/>
        <v>0</v>
      </c>
      <c r="AK68" s="17">
        <f t="shared" si="93"/>
        <v>0</v>
      </c>
      <c r="AL68" s="7"/>
      <c r="AO68" s="17">
        <f>SUM(AO62:AO67)</f>
        <v>0</v>
      </c>
      <c r="AP68" s="17">
        <f>SUM(AP62:AP67)</f>
        <v>0</v>
      </c>
      <c r="AR68" s="17">
        <f>SUM(AR62:AR67)</f>
        <v>-157948939.92999998</v>
      </c>
      <c r="AS68" s="17">
        <f>SUM(AS62:AS67)</f>
        <v>6480899.9299999774</v>
      </c>
    </row>
    <row r="69" spans="1:53" ht="12.95" customHeight="1" x14ac:dyDescent="0.2">
      <c r="I69" s="443"/>
      <c r="L69" s="394"/>
      <c r="M69" s="394"/>
      <c r="N69" s="394"/>
      <c r="O69" s="394"/>
      <c r="P69" s="394"/>
      <c r="Q69" s="394"/>
      <c r="R69" s="394"/>
      <c r="AE69" s="14">
        <f t="shared" si="1"/>
        <v>0</v>
      </c>
      <c r="AI69" s="14">
        <v>0</v>
      </c>
      <c r="BA69" s="443"/>
    </row>
    <row r="70" spans="1:53" ht="12.95" customHeight="1" x14ac:dyDescent="0.25">
      <c r="J70" s="475" t="s">
        <v>159</v>
      </c>
      <c r="K70" s="530"/>
      <c r="L70" s="476">
        <f>L68+L58</f>
        <v>1.999974250793457E-3</v>
      </c>
      <c r="M70" s="19">
        <f>M68+M58</f>
        <v>1.999974250793457E-3</v>
      </c>
      <c r="N70" s="19">
        <f>N68+N58</f>
        <v>-5626118.0799999833</v>
      </c>
      <c r="O70" s="19"/>
      <c r="P70" s="19">
        <f>P68+P58</f>
        <v>-5626118.0799999833</v>
      </c>
      <c r="Q70" s="19">
        <f>Q68+Q58</f>
        <v>0</v>
      </c>
      <c r="R70" s="19">
        <f>R68+R58</f>
        <v>5626118.0819999985</v>
      </c>
      <c r="S70" s="19"/>
      <c r="T70" s="19">
        <f>T68+T58</f>
        <v>6040020.9499999993</v>
      </c>
      <c r="U70" s="19">
        <f>U68+U58</f>
        <v>-6550774.0585460365</v>
      </c>
      <c r="V70" s="19">
        <f>V68+V58</f>
        <v>6550774.0605460368</v>
      </c>
      <c r="W70" s="19">
        <f>W68+W58</f>
        <v>0</v>
      </c>
      <c r="X70" s="19">
        <f>X68+X58</f>
        <v>3340450.300546024</v>
      </c>
      <c r="Y70" s="15"/>
      <c r="Z70" s="19">
        <f>Z68+Z58</f>
        <v>15733360.340000033</v>
      </c>
      <c r="AA70" s="19">
        <f>AA68+AA58</f>
        <v>2295360.6600000039</v>
      </c>
      <c r="AB70" s="15"/>
      <c r="AC70" s="19">
        <f>AC68+AC58</f>
        <v>4532105.5799999963</v>
      </c>
      <c r="AD70" s="19">
        <f>AD68+AD58</f>
        <v>983282.42200000363</v>
      </c>
      <c r="AE70" s="14">
        <f t="shared" si="1"/>
        <v>5626118.0819999576</v>
      </c>
      <c r="AF70" s="19">
        <f t="shared" ref="AF70:AK70" si="94">AF68+AF58</f>
        <v>-9194661.9380000234</v>
      </c>
      <c r="AG70" s="19">
        <f t="shared" si="94"/>
        <v>0</v>
      </c>
      <c r="AH70" s="19">
        <f t="shared" si="94"/>
        <v>0</v>
      </c>
      <c r="AI70" s="19">
        <f t="shared" si="94"/>
        <v>-9194661.9380000234</v>
      </c>
      <c r="AJ70" s="19">
        <f t="shared" si="94"/>
        <v>0</v>
      </c>
      <c r="AK70" s="19">
        <f t="shared" si="94"/>
        <v>0</v>
      </c>
      <c r="AO70" s="19">
        <f>AO68+AO58</f>
        <v>4532105.5799999963</v>
      </c>
      <c r="AP70" s="19">
        <f>AP68+AP58</f>
        <v>983282.42200000363</v>
      </c>
      <c r="AR70" s="19">
        <f>AR68+AR58</f>
        <v>15733360.340000033</v>
      </c>
      <c r="AS70" s="19">
        <f>AS68+AS58</f>
        <v>2295360.6600000039</v>
      </c>
    </row>
    <row r="71" spans="1:53" ht="12.95" customHeight="1" x14ac:dyDescent="0.2">
      <c r="I71" s="443"/>
      <c r="BA71" s="443"/>
    </row>
    <row r="72" spans="1:53" ht="12.95" customHeight="1" x14ac:dyDescent="0.25">
      <c r="I72" s="443"/>
      <c r="O72" s="23"/>
      <c r="P72" s="23"/>
      <c r="U72" s="14">
        <f>'Appendix 1b'!T71+'Appendix 1c'!S71</f>
        <v>44299172.899725936</v>
      </c>
      <c r="V72" s="14">
        <f>'Appendix 1b'!U71+'Appendix 1c'!T71</f>
        <v>-53127547.897725932</v>
      </c>
      <c r="W72" s="14">
        <f>W70-'[10]Income &amp; Expenditure Exc MI&amp;T'!$T$457</f>
        <v>21435712</v>
      </c>
      <c r="AO72" s="14">
        <f>'Appendix 1b'!AN71+'Appendix 1c'!AM71</f>
        <v>0</v>
      </c>
      <c r="AP72" s="14">
        <f>'Appendix 1b'!AO71+'Appendix 1c'!AN71</f>
        <v>0</v>
      </c>
      <c r="AR72" s="14">
        <f>'Appendix 1b'!AQ71+'Appendix 1c'!AP71</f>
        <v>0</v>
      </c>
      <c r="AS72" s="14">
        <f>'Appendix 1b'!AR71+'Appendix 1c'!AQ71</f>
        <v>0</v>
      </c>
      <c r="BA72" s="443"/>
    </row>
    <row r="73" spans="1:53" ht="12.95" hidden="1" customHeight="1" x14ac:dyDescent="0.2">
      <c r="D73" s="90"/>
      <c r="I73" s="443"/>
      <c r="K73" s="14"/>
      <c r="O73" s="139"/>
      <c r="AL73" s="452"/>
      <c r="AN73" s="8"/>
      <c r="AU73" s="14"/>
      <c r="AV73" s="14"/>
      <c r="AX73" s="14"/>
      <c r="BA73" s="443"/>
    </row>
    <row r="74" spans="1:53" ht="12.95" hidden="1" customHeight="1" x14ac:dyDescent="0.2">
      <c r="A74" s="7" t="s">
        <v>100</v>
      </c>
      <c r="D74" s="7">
        <v>10314</v>
      </c>
      <c r="E74" s="7" t="s">
        <v>102</v>
      </c>
      <c r="F74" s="7" t="s">
        <v>105</v>
      </c>
      <c r="I74" s="443">
        <v>1</v>
      </c>
      <c r="J74" s="421" t="s">
        <v>160</v>
      </c>
      <c r="K74" s="422"/>
      <c r="L74" s="422">
        <f t="shared" ref="L74" si="95">AI74+AJ74+AK74</f>
        <v>0</v>
      </c>
      <c r="M74" s="422">
        <f t="shared" ref="M74" si="96">AF74+AG74+AH74</f>
        <v>0</v>
      </c>
      <c r="N74" s="422">
        <v>0</v>
      </c>
      <c r="O74" s="422"/>
      <c r="P74" s="422">
        <f t="shared" ref="P74" si="97">N74-O74</f>
        <v>0</v>
      </c>
      <c r="Q74" s="422">
        <v>0</v>
      </c>
      <c r="R74" s="422">
        <f>L74-P74</f>
        <v>0</v>
      </c>
      <c r="T74" s="14">
        <v>0</v>
      </c>
      <c r="U74" s="14">
        <v>0</v>
      </c>
      <c r="V74" s="14">
        <f t="shared" ref="V74" si="98">L74-U74</f>
        <v>0</v>
      </c>
      <c r="X74" s="14">
        <f t="shared" ref="X74" si="99">R74-W74</f>
        <v>0</v>
      </c>
      <c r="Z74" s="14">
        <f>'Appendix 1b'!N75</f>
        <v>0</v>
      </c>
      <c r="AA74" s="14">
        <f>'Appendix 1b'!Q75</f>
        <v>0</v>
      </c>
      <c r="AC74" s="14">
        <f>'Appendix 1c'!N75</f>
        <v>0</v>
      </c>
      <c r="AD74" s="14">
        <f>'Appendix 1c'!P75</f>
        <v>0</v>
      </c>
      <c r="AF74" s="14">
        <v>0</v>
      </c>
      <c r="AG74" s="14">
        <v>0</v>
      </c>
      <c r="AH74" s="14">
        <v>0</v>
      </c>
      <c r="AI74" s="14">
        <v>0</v>
      </c>
      <c r="AJ74" s="14">
        <v>0</v>
      </c>
      <c r="AK74" s="14">
        <v>0</v>
      </c>
      <c r="AL74" s="452" t="e">
        <f t="shared" ref="AL74" si="100">SUM(AF74:AH74)/AI74</f>
        <v>#DIV/0!</v>
      </c>
      <c r="AO74" s="14">
        <f>'Appendix 1c'!N75</f>
        <v>0</v>
      </c>
      <c r="AP74" s="14">
        <f>'Appendix 1c'!P75</f>
        <v>0</v>
      </c>
      <c r="AR74" s="14">
        <f>'Appendix 1b'!N75</f>
        <v>0</v>
      </c>
      <c r="AS74" s="14">
        <f>'Appendix 1b'!Q75</f>
        <v>0</v>
      </c>
      <c r="AU74" s="14">
        <f t="shared" ref="AU74" si="101">P74-(AO74+AR74)</f>
        <v>0</v>
      </c>
      <c r="AV74" s="14">
        <f t="shared" ref="AV74" si="102">R74-(AP74+AS74)</f>
        <v>0</v>
      </c>
      <c r="BA74" s="443"/>
    </row>
    <row r="75" spans="1:53" ht="12.95" hidden="1" customHeight="1" x14ac:dyDescent="0.2">
      <c r="K75" s="14"/>
      <c r="AL75" s="452"/>
      <c r="AU75" s="14"/>
      <c r="AV75" s="14"/>
    </row>
    <row r="76" spans="1:53" s="464" customFormat="1" ht="12.95" hidden="1" customHeight="1" x14ac:dyDescent="0.2">
      <c r="A76" s="464" t="s">
        <v>100</v>
      </c>
      <c r="D76" s="464" t="s">
        <v>624</v>
      </c>
      <c r="E76" s="464" t="s">
        <v>102</v>
      </c>
      <c r="I76" s="464">
        <v>20</v>
      </c>
      <c r="J76" s="421" t="s">
        <v>625</v>
      </c>
      <c r="L76" s="465">
        <f t="shared" ref="L76" si="103">AI76+AJ76+AK76</f>
        <v>-8828375</v>
      </c>
      <c r="M76" s="465">
        <f t="shared" ref="M76" si="104">AF76+AG76+AH76</f>
        <v>-8828375</v>
      </c>
      <c r="N76" s="465">
        <v>0</v>
      </c>
      <c r="O76" s="465"/>
      <c r="P76" s="465">
        <f t="shared" ref="P76" si="105">N76-O76</f>
        <v>0</v>
      </c>
      <c r="Q76" s="465">
        <v>0</v>
      </c>
      <c r="R76" s="465">
        <f t="shared" ref="R76" si="106">L76-N76</f>
        <v>-8828375</v>
      </c>
      <c r="S76" s="422"/>
      <c r="T76" s="422">
        <v>0</v>
      </c>
      <c r="U76" s="422">
        <v>0</v>
      </c>
      <c r="V76" s="422">
        <f t="shared" ref="V76" si="107">L76-U76</f>
        <v>-8828375</v>
      </c>
      <c r="W76" s="422"/>
      <c r="X76" s="422">
        <f t="shared" ref="X76" si="108">R76-W76</f>
        <v>-8828375</v>
      </c>
      <c r="Y76" s="422"/>
      <c r="Z76" s="422">
        <f>'Appendix 1b'!N77</f>
        <v>0</v>
      </c>
      <c r="AA76" s="422">
        <f>'Appendix 1b'!Q77</f>
        <v>0</v>
      </c>
      <c r="AB76" s="422"/>
      <c r="AC76" s="422">
        <f>'Appendix 1c'!N77</f>
        <v>0</v>
      </c>
      <c r="AD76" s="422">
        <f>'Appendix 1c'!P77</f>
        <v>0</v>
      </c>
      <c r="AE76" s="422"/>
      <c r="AF76" s="422">
        <v>-8828375</v>
      </c>
      <c r="AG76" s="422">
        <v>0</v>
      </c>
      <c r="AH76" s="422">
        <v>0</v>
      </c>
      <c r="AI76" s="422">
        <v>-8828375</v>
      </c>
      <c r="AJ76" s="422">
        <v>0</v>
      </c>
      <c r="AK76" s="422">
        <v>0</v>
      </c>
      <c r="AL76" s="466">
        <f t="shared" ref="AL76" si="109">SUM(AF76:AH76)/AI76</f>
        <v>1</v>
      </c>
      <c r="AO76" s="422">
        <f>'Appendix 1c'!N77</f>
        <v>0</v>
      </c>
      <c r="AP76" s="422">
        <f>'Appendix 1c'!P77</f>
        <v>0</v>
      </c>
      <c r="AR76" s="422">
        <f>'Appendix 1b'!N77</f>
        <v>0</v>
      </c>
      <c r="AS76" s="422">
        <f>'Appendix 1b'!Q77</f>
        <v>0</v>
      </c>
      <c r="AU76" s="422">
        <f t="shared" ref="AU76" si="110">P76-(AO76+AR76)</f>
        <v>0</v>
      </c>
      <c r="AV76" s="422">
        <f t="shared" ref="AV76" si="111">R76-(AP76+AS76)</f>
        <v>-8828375</v>
      </c>
    </row>
    <row r="77" spans="1:53" ht="12.95" hidden="1" customHeight="1" x14ac:dyDescent="0.2">
      <c r="J77" s="7"/>
      <c r="K77" s="14"/>
      <c r="O77" s="423"/>
      <c r="AL77" s="452"/>
      <c r="AN77" s="8"/>
      <c r="AU77" s="14"/>
      <c r="AV77" s="14"/>
    </row>
    <row r="78" spans="1:53" ht="12.95" hidden="1" customHeight="1" x14ac:dyDescent="0.2">
      <c r="J78" s="7"/>
      <c r="K78" s="14"/>
      <c r="O78" s="423"/>
      <c r="AL78" s="452"/>
      <c r="AN78" s="8"/>
      <c r="AU78" s="14"/>
      <c r="AV78" s="14"/>
    </row>
    <row r="79" spans="1:53" ht="12.95" customHeight="1" x14ac:dyDescent="0.2">
      <c r="J79" s="7"/>
      <c r="K79" s="14"/>
      <c r="O79" s="423"/>
      <c r="AL79" s="452"/>
      <c r="AN79" s="8"/>
      <c r="AU79" s="14"/>
      <c r="AV79" s="14"/>
    </row>
    <row r="80" spans="1:53" ht="12.95" customHeight="1" x14ac:dyDescent="0.2">
      <c r="J80" s="7"/>
      <c r="K80" s="14"/>
      <c r="O80" s="423"/>
      <c r="AL80" s="452"/>
      <c r="AN80" s="8"/>
      <c r="AU80" s="14"/>
      <c r="AV80" s="14"/>
    </row>
    <row r="81" spans="10:48" ht="12.95" customHeight="1" x14ac:dyDescent="0.2">
      <c r="J81" s="7"/>
      <c r="K81" s="14"/>
      <c r="O81" s="423"/>
      <c r="AL81" s="452"/>
      <c r="AN81" s="8"/>
      <c r="AU81" s="14"/>
      <c r="AV81" s="14"/>
    </row>
    <row r="82" spans="10:48" ht="12.95" customHeight="1" x14ac:dyDescent="0.2">
      <c r="J82" s="7"/>
      <c r="K82" s="14"/>
      <c r="O82" s="423"/>
      <c r="AL82" s="452"/>
      <c r="AN82" s="8"/>
      <c r="AU82" s="14"/>
      <c r="AV82" s="14"/>
    </row>
    <row r="83" spans="10:48" ht="12.95" customHeight="1" x14ac:dyDescent="0.2">
      <c r="J83" s="7"/>
      <c r="K83" s="14"/>
      <c r="O83" s="423"/>
      <c r="AL83" s="452"/>
      <c r="AN83" s="8"/>
      <c r="AU83" s="14"/>
      <c r="AV83" s="14"/>
    </row>
    <row r="84" spans="10:48" ht="12.95" customHeight="1" x14ac:dyDescent="0.2">
      <c r="J84" s="7"/>
      <c r="K84" s="14"/>
      <c r="O84" s="423"/>
      <c r="AL84" s="452"/>
      <c r="AN84" s="8"/>
      <c r="AU84" s="14"/>
      <c r="AV84" s="14"/>
    </row>
    <row r="85" spans="10:48" ht="12.95" customHeight="1" x14ac:dyDescent="0.2">
      <c r="J85" s="7"/>
      <c r="K85" s="14"/>
      <c r="O85" s="423"/>
      <c r="AL85" s="452"/>
      <c r="AN85" s="8"/>
      <c r="AU85" s="14"/>
      <c r="AV85" s="14"/>
    </row>
    <row r="86" spans="10:48" ht="12.95" customHeight="1" x14ac:dyDescent="0.2">
      <c r="J86" s="7"/>
      <c r="K86" s="14"/>
      <c r="O86" s="423"/>
      <c r="AL86" s="452"/>
      <c r="AN86" s="8"/>
      <c r="AU86" s="14"/>
      <c r="AV86" s="14"/>
    </row>
    <row r="87" spans="10:48" ht="12.95" customHeight="1" x14ac:dyDescent="0.2">
      <c r="J87" s="7"/>
      <c r="K87" s="14"/>
      <c r="O87" s="423"/>
      <c r="AL87" s="452"/>
      <c r="AN87" s="8"/>
      <c r="AU87" s="14"/>
      <c r="AV87" s="14"/>
    </row>
    <row r="88" spans="10:48" ht="12.95" customHeight="1" x14ac:dyDescent="0.2">
      <c r="J88" s="7"/>
      <c r="K88" s="14"/>
      <c r="O88" s="423"/>
      <c r="AL88" s="452"/>
      <c r="AN88" s="8"/>
      <c r="AU88" s="14"/>
      <c r="AV88" s="14"/>
    </row>
    <row r="89" spans="10:48" ht="12.95" customHeight="1" x14ac:dyDescent="0.2">
      <c r="J89" s="7"/>
      <c r="K89" s="14"/>
      <c r="O89" s="423"/>
      <c r="AL89" s="452"/>
      <c r="AN89" s="8"/>
      <c r="AU89" s="14"/>
      <c r="AV89" s="14"/>
    </row>
    <row r="90" spans="10:48" ht="12.95" customHeight="1" x14ac:dyDescent="0.2">
      <c r="J90" s="7"/>
      <c r="K90" s="14"/>
      <c r="O90" s="423"/>
      <c r="AL90" s="452"/>
      <c r="AN90" s="8"/>
      <c r="AU90" s="14"/>
      <c r="AV90" s="14"/>
    </row>
    <row r="91" spans="10:48" ht="12.95" customHeight="1" x14ac:dyDescent="0.2">
      <c r="J91" s="7"/>
      <c r="K91" s="14"/>
      <c r="O91" s="423"/>
      <c r="AL91" s="452"/>
      <c r="AN91" s="8"/>
      <c r="AU91" s="14"/>
      <c r="AV91" s="14"/>
    </row>
    <row r="92" spans="10:48" ht="12.95" customHeight="1" x14ac:dyDescent="0.2">
      <c r="J92" s="7"/>
      <c r="K92" s="14"/>
      <c r="O92" s="423"/>
      <c r="AL92" s="452"/>
      <c r="AN92" s="8"/>
      <c r="AU92" s="14"/>
      <c r="AV92" s="14"/>
    </row>
    <row r="93" spans="10:48" ht="12.95" customHeight="1" x14ac:dyDescent="0.2">
      <c r="K93" s="14"/>
      <c r="O93" s="423"/>
      <c r="AL93" s="452"/>
      <c r="AN93" s="8"/>
      <c r="AU93" s="14"/>
      <c r="AV93" s="14"/>
    </row>
    <row r="94" spans="10:48" ht="12.95" customHeight="1" x14ac:dyDescent="0.2">
      <c r="K94" s="14"/>
      <c r="O94" s="423"/>
      <c r="AL94" s="452"/>
      <c r="AN94" s="8"/>
      <c r="AU94" s="14"/>
      <c r="AV94" s="14"/>
    </row>
    <row r="95" spans="10:48" ht="12.95" customHeight="1" x14ac:dyDescent="0.2">
      <c r="K95" s="14"/>
      <c r="O95" s="423"/>
      <c r="AL95" s="452"/>
      <c r="AN95" s="8"/>
      <c r="AU95" s="14"/>
      <c r="AV95" s="14"/>
    </row>
    <row r="96" spans="10:48" ht="12.95" customHeight="1" x14ac:dyDescent="0.2">
      <c r="K96" s="14"/>
      <c r="O96" s="423"/>
      <c r="AL96" s="452"/>
      <c r="AN96" s="8"/>
      <c r="AU96" s="14"/>
      <c r="AV96" s="14"/>
    </row>
    <row r="97" spans="11:48" ht="12.95" customHeight="1" x14ac:dyDescent="0.2">
      <c r="K97" s="14"/>
      <c r="O97" s="423"/>
      <c r="AL97" s="452"/>
      <c r="AN97" s="8"/>
      <c r="AU97" s="14"/>
      <c r="AV97" s="14"/>
    </row>
    <row r="98" spans="11:48" x14ac:dyDescent="0.2">
      <c r="O98" s="139"/>
    </row>
    <row r="99" spans="11:48" x14ac:dyDescent="0.2">
      <c r="O99" s="139"/>
    </row>
    <row r="100" spans="11:48" x14ac:dyDescent="0.2">
      <c r="O100" s="139"/>
    </row>
    <row r="101" spans="11:48" x14ac:dyDescent="0.2">
      <c r="O101" s="139"/>
    </row>
    <row r="102" spans="11:48" x14ac:dyDescent="0.2">
      <c r="O102" s="139"/>
    </row>
    <row r="103" spans="11:48" x14ac:dyDescent="0.2">
      <c r="O103" s="139"/>
    </row>
    <row r="104" spans="11:48" x14ac:dyDescent="0.2">
      <c r="O104" s="139"/>
    </row>
    <row r="105" spans="11:48" x14ac:dyDescent="0.2">
      <c r="O105" s="139"/>
    </row>
    <row r="106" spans="11:48" x14ac:dyDescent="0.2">
      <c r="O106" s="139"/>
    </row>
    <row r="107" spans="11:48" x14ac:dyDescent="0.2">
      <c r="O107" s="139"/>
    </row>
    <row r="108" spans="11:48" x14ac:dyDescent="0.2">
      <c r="O108" s="139"/>
    </row>
    <row r="109" spans="11:48" x14ac:dyDescent="0.2">
      <c r="O109" s="139"/>
    </row>
    <row r="110" spans="11:48" x14ac:dyDescent="0.2">
      <c r="O110" s="139"/>
    </row>
    <row r="111" spans="11:48" x14ac:dyDescent="0.2">
      <c r="O111" s="139"/>
    </row>
    <row r="112" spans="11:48" x14ac:dyDescent="0.2">
      <c r="O112" s="139"/>
    </row>
    <row r="150" spans="16:17" ht="15" x14ac:dyDescent="0.25">
      <c r="P150" s="424"/>
      <c r="Q150" s="425"/>
    </row>
  </sheetData>
  <dataConsolidate/>
  <mergeCells count="1">
    <mergeCell ref="J8:V8"/>
  </mergeCells>
  <pageMargins left="0.23622047244094491" right="0.23622047244094491" top="0.74803149606299213" bottom="0.74803149606299213" header="0.31496062992125984" footer="0.31496062992125984"/>
  <pageSetup paperSize="9" scale="52" orientation="landscape" r:id="rId1"/>
  <headerFooter>
    <oddHeader>&amp;L &amp;R&amp;A</oddHeader>
    <oddFooter>&amp;L&amp;F</oddFooter>
    <evenHeader>&amp;L </evenHeader>
    <evenFooter>&amp;L </evenFooter>
    <firstHeader>&amp;L </firstHeader>
    <firstFooter>&amp;L </first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fitToPage="1"/>
  </sheetPr>
  <dimension ref="A1:AH131"/>
  <sheetViews>
    <sheetView showGridLines="0" topLeftCell="I9" zoomScale="85" zoomScaleNormal="85" workbookViewId="0">
      <selection activeCell="I9" sqref="I9"/>
    </sheetView>
  </sheetViews>
  <sheetFormatPr defaultRowHeight="12.75" outlineLevelRow="1" outlineLevelCol="1" x14ac:dyDescent="0.2"/>
  <cols>
    <col min="1" max="1" width="38.7109375" style="7" hidden="1" customWidth="1"/>
    <col min="2" max="2" width="24.42578125" style="7" hidden="1" customWidth="1"/>
    <col min="3" max="3" width="16.7109375" style="7" hidden="1" customWidth="1"/>
    <col min="4" max="4" width="15.28515625" style="7" hidden="1" customWidth="1"/>
    <col min="5" max="5" width="12.42578125" style="7" hidden="1" customWidth="1"/>
    <col min="6" max="6" width="9.28515625" style="7" hidden="1" customWidth="1"/>
    <col min="7" max="7" width="9.7109375" style="7" hidden="1" customWidth="1"/>
    <col min="8" max="8" width="15.42578125" style="7" hidden="1" customWidth="1"/>
    <col min="9" max="9" width="4" style="384" customWidth="1"/>
    <col min="10" max="10" width="77.28515625" style="8" bestFit="1" customWidth="1"/>
    <col min="11" max="11" width="3.28515625" style="7" customWidth="1"/>
    <col min="12" max="12" width="15.42578125" style="14" customWidth="1"/>
    <col min="13" max="13" width="15.5703125" style="14" customWidth="1"/>
    <col min="14" max="14" width="17.7109375" style="14" customWidth="1"/>
    <col min="15" max="15" width="17.7109375" style="14" hidden="1" customWidth="1"/>
    <col min="16" max="16" width="22.28515625" style="14" hidden="1" customWidth="1"/>
    <col min="17" max="17" width="21" style="14" customWidth="1"/>
    <col min="18" max="18" width="2.28515625" style="387" customWidth="1"/>
    <col min="19" max="19" width="14.7109375" style="14" hidden="1" customWidth="1"/>
    <col min="20" max="20" width="16.5703125" style="14" hidden="1" customWidth="1"/>
    <col min="21" max="21" width="14.5703125" style="14" hidden="1" customWidth="1"/>
    <col min="22" max="22" width="41.28515625" style="14" hidden="1" customWidth="1"/>
    <col min="23" max="23" width="8.7109375" style="14" hidden="1" customWidth="1"/>
    <col min="24" max="29" width="17" style="14" hidden="1" customWidth="1" outlineLevel="1"/>
    <col min="30" max="30" width="9.28515625" style="7" hidden="1" customWidth="1" outlineLevel="1"/>
    <col min="31" max="31" width="9.28515625" style="7" hidden="1" customWidth="1" collapsed="1"/>
    <col min="32" max="32" width="10.7109375" style="7" hidden="1" customWidth="1"/>
    <col min="33" max="33" width="0" style="7" hidden="1" customWidth="1"/>
    <col min="34" max="34" width="10.5703125" style="7" hidden="1" customWidth="1"/>
    <col min="35" max="39" width="0" style="7" hidden="1" customWidth="1"/>
    <col min="40" max="259" width="9.28515625" style="7"/>
    <col min="260" max="260" width="16" style="7" customWidth="1"/>
    <col min="261" max="261" width="12.7109375" style="7" customWidth="1"/>
    <col min="262" max="262" width="12" style="7" customWidth="1"/>
    <col min="263" max="263" width="16" style="7" customWidth="1"/>
    <col min="264" max="264" width="55" style="7" bestFit="1" customWidth="1"/>
    <col min="265" max="265" width="3.28515625" style="7" customWidth="1"/>
    <col min="266" max="266" width="16" style="7" customWidth="1"/>
    <col min="267" max="267" width="16.28515625" style="7" customWidth="1"/>
    <col min="268" max="268" width="14.7109375" style="7" bestFit="1" customWidth="1"/>
    <col min="269" max="269" width="3.42578125" style="7" customWidth="1"/>
    <col min="270" max="270" width="15.7109375" style="7" customWidth="1"/>
    <col min="271" max="271" width="21" style="7" customWidth="1"/>
    <col min="272" max="272" width="3.7109375" style="7" customWidth="1"/>
    <col min="273" max="273" width="16.7109375" style="7" customWidth="1"/>
    <col min="274" max="274" width="21.42578125" style="7" customWidth="1"/>
    <col min="275" max="275" width="13.5703125" style="7" customWidth="1"/>
    <col min="276" max="276" width="2.28515625" style="7" customWidth="1"/>
    <col min="277" max="277" width="16.5703125" style="7" customWidth="1"/>
    <col min="278" max="278" width="14.5703125" style="7" customWidth="1"/>
    <col min="279" max="279" width="41.28515625" style="7" customWidth="1"/>
    <col min="280" max="280" width="9.28515625" style="7"/>
    <col min="281" max="286" width="17" style="7" customWidth="1"/>
    <col min="287" max="287" width="9.28515625" style="7" customWidth="1"/>
    <col min="288" max="515" width="9.28515625" style="7"/>
    <col min="516" max="516" width="16" style="7" customWidth="1"/>
    <col min="517" max="517" width="12.7109375" style="7" customWidth="1"/>
    <col min="518" max="518" width="12" style="7" customWidth="1"/>
    <col min="519" max="519" width="16" style="7" customWidth="1"/>
    <col min="520" max="520" width="55" style="7" bestFit="1" customWidth="1"/>
    <col min="521" max="521" width="3.28515625" style="7" customWidth="1"/>
    <col min="522" max="522" width="16" style="7" customWidth="1"/>
    <col min="523" max="523" width="16.28515625" style="7" customWidth="1"/>
    <col min="524" max="524" width="14.7109375" style="7" bestFit="1" customWidth="1"/>
    <col min="525" max="525" width="3.42578125" style="7" customWidth="1"/>
    <col min="526" max="526" width="15.7109375" style="7" customWidth="1"/>
    <col min="527" max="527" width="21" style="7" customWidth="1"/>
    <col min="528" max="528" width="3.7109375" style="7" customWidth="1"/>
    <col min="529" max="529" width="16.7109375" style="7" customWidth="1"/>
    <col min="530" max="530" width="21.42578125" style="7" customWidth="1"/>
    <col min="531" max="531" width="13.5703125" style="7" customWidth="1"/>
    <col min="532" max="532" width="2.28515625" style="7" customWidth="1"/>
    <col min="533" max="533" width="16.5703125" style="7" customWidth="1"/>
    <col min="534" max="534" width="14.5703125" style="7" customWidth="1"/>
    <col min="535" max="535" width="41.28515625" style="7" customWidth="1"/>
    <col min="536" max="536" width="9.28515625" style="7"/>
    <col min="537" max="542" width="17" style="7" customWidth="1"/>
    <col min="543" max="543" width="9.28515625" style="7" customWidth="1"/>
    <col min="544" max="771" width="9.28515625" style="7"/>
    <col min="772" max="772" width="16" style="7" customWidth="1"/>
    <col min="773" max="773" width="12.7109375" style="7" customWidth="1"/>
    <col min="774" max="774" width="12" style="7" customWidth="1"/>
    <col min="775" max="775" width="16" style="7" customWidth="1"/>
    <col min="776" max="776" width="55" style="7" bestFit="1" customWidth="1"/>
    <col min="777" max="777" width="3.28515625" style="7" customWidth="1"/>
    <col min="778" max="778" width="16" style="7" customWidth="1"/>
    <col min="779" max="779" width="16.28515625" style="7" customWidth="1"/>
    <col min="780" max="780" width="14.7109375" style="7" bestFit="1" customWidth="1"/>
    <col min="781" max="781" width="3.42578125" style="7" customWidth="1"/>
    <col min="782" max="782" width="15.7109375" style="7" customWidth="1"/>
    <col min="783" max="783" width="21" style="7" customWidth="1"/>
    <col min="784" max="784" width="3.7109375" style="7" customWidth="1"/>
    <col min="785" max="785" width="16.7109375" style="7" customWidth="1"/>
    <col min="786" max="786" width="21.42578125" style="7" customWidth="1"/>
    <col min="787" max="787" width="13.5703125" style="7" customWidth="1"/>
    <col min="788" max="788" width="2.28515625" style="7" customWidth="1"/>
    <col min="789" max="789" width="16.5703125" style="7" customWidth="1"/>
    <col min="790" max="790" width="14.5703125" style="7" customWidth="1"/>
    <col min="791" max="791" width="41.28515625" style="7" customWidth="1"/>
    <col min="792" max="792" width="9.28515625" style="7"/>
    <col min="793" max="798" width="17" style="7" customWidth="1"/>
    <col min="799" max="799" width="9.28515625" style="7" customWidth="1"/>
    <col min="800" max="1027" width="9.28515625" style="7"/>
    <col min="1028" max="1028" width="16" style="7" customWidth="1"/>
    <col min="1029" max="1029" width="12.7109375" style="7" customWidth="1"/>
    <col min="1030" max="1030" width="12" style="7" customWidth="1"/>
    <col min="1031" max="1031" width="16" style="7" customWidth="1"/>
    <col min="1032" max="1032" width="55" style="7" bestFit="1" customWidth="1"/>
    <col min="1033" max="1033" width="3.28515625" style="7" customWidth="1"/>
    <col min="1034" max="1034" width="16" style="7" customWidth="1"/>
    <col min="1035" max="1035" width="16.28515625" style="7" customWidth="1"/>
    <col min="1036" max="1036" width="14.7109375" style="7" bestFit="1" customWidth="1"/>
    <col min="1037" max="1037" width="3.42578125" style="7" customWidth="1"/>
    <col min="1038" max="1038" width="15.7109375" style="7" customWidth="1"/>
    <col min="1039" max="1039" width="21" style="7" customWidth="1"/>
    <col min="1040" max="1040" width="3.7109375" style="7" customWidth="1"/>
    <col min="1041" max="1041" width="16.7109375" style="7" customWidth="1"/>
    <col min="1042" max="1042" width="21.42578125" style="7" customWidth="1"/>
    <col min="1043" max="1043" width="13.5703125" style="7" customWidth="1"/>
    <col min="1044" max="1044" width="2.28515625" style="7" customWidth="1"/>
    <col min="1045" max="1045" width="16.5703125" style="7" customWidth="1"/>
    <col min="1046" max="1046" width="14.5703125" style="7" customWidth="1"/>
    <col min="1047" max="1047" width="41.28515625" style="7" customWidth="1"/>
    <col min="1048" max="1048" width="9.28515625" style="7"/>
    <col min="1049" max="1054" width="17" style="7" customWidth="1"/>
    <col min="1055" max="1055" width="9.28515625" style="7" customWidth="1"/>
    <col min="1056" max="1283" width="9.28515625" style="7"/>
    <col min="1284" max="1284" width="16" style="7" customWidth="1"/>
    <col min="1285" max="1285" width="12.7109375" style="7" customWidth="1"/>
    <col min="1286" max="1286" width="12" style="7" customWidth="1"/>
    <col min="1287" max="1287" width="16" style="7" customWidth="1"/>
    <col min="1288" max="1288" width="55" style="7" bestFit="1" customWidth="1"/>
    <col min="1289" max="1289" width="3.28515625" style="7" customWidth="1"/>
    <col min="1290" max="1290" width="16" style="7" customWidth="1"/>
    <col min="1291" max="1291" width="16.28515625" style="7" customWidth="1"/>
    <col min="1292" max="1292" width="14.7109375" style="7" bestFit="1" customWidth="1"/>
    <col min="1293" max="1293" width="3.42578125" style="7" customWidth="1"/>
    <col min="1294" max="1294" width="15.7109375" style="7" customWidth="1"/>
    <col min="1295" max="1295" width="21" style="7" customWidth="1"/>
    <col min="1296" max="1296" width="3.7109375" style="7" customWidth="1"/>
    <col min="1297" max="1297" width="16.7109375" style="7" customWidth="1"/>
    <col min="1298" max="1298" width="21.42578125" style="7" customWidth="1"/>
    <col min="1299" max="1299" width="13.5703125" style="7" customWidth="1"/>
    <col min="1300" max="1300" width="2.28515625" style="7" customWidth="1"/>
    <col min="1301" max="1301" width="16.5703125" style="7" customWidth="1"/>
    <col min="1302" max="1302" width="14.5703125" style="7" customWidth="1"/>
    <col min="1303" max="1303" width="41.28515625" style="7" customWidth="1"/>
    <col min="1304" max="1304" width="9.28515625" style="7"/>
    <col min="1305" max="1310" width="17" style="7" customWidth="1"/>
    <col min="1311" max="1311" width="9.28515625" style="7" customWidth="1"/>
    <col min="1312" max="1539" width="9.28515625" style="7"/>
    <col min="1540" max="1540" width="16" style="7" customWidth="1"/>
    <col min="1541" max="1541" width="12.7109375" style="7" customWidth="1"/>
    <col min="1542" max="1542" width="12" style="7" customWidth="1"/>
    <col min="1543" max="1543" width="16" style="7" customWidth="1"/>
    <col min="1544" max="1544" width="55" style="7" bestFit="1" customWidth="1"/>
    <col min="1545" max="1545" width="3.28515625" style="7" customWidth="1"/>
    <col min="1546" max="1546" width="16" style="7" customWidth="1"/>
    <col min="1547" max="1547" width="16.28515625" style="7" customWidth="1"/>
    <col min="1548" max="1548" width="14.7109375" style="7" bestFit="1" customWidth="1"/>
    <col min="1549" max="1549" width="3.42578125" style="7" customWidth="1"/>
    <col min="1550" max="1550" width="15.7109375" style="7" customWidth="1"/>
    <col min="1551" max="1551" width="21" style="7" customWidth="1"/>
    <col min="1552" max="1552" width="3.7109375" style="7" customWidth="1"/>
    <col min="1553" max="1553" width="16.7109375" style="7" customWidth="1"/>
    <col min="1554" max="1554" width="21.42578125" style="7" customWidth="1"/>
    <col min="1555" max="1555" width="13.5703125" style="7" customWidth="1"/>
    <col min="1556" max="1556" width="2.28515625" style="7" customWidth="1"/>
    <col min="1557" max="1557" width="16.5703125" style="7" customWidth="1"/>
    <col min="1558" max="1558" width="14.5703125" style="7" customWidth="1"/>
    <col min="1559" max="1559" width="41.28515625" style="7" customWidth="1"/>
    <col min="1560" max="1560" width="9.28515625" style="7"/>
    <col min="1561" max="1566" width="17" style="7" customWidth="1"/>
    <col min="1567" max="1567" width="9.28515625" style="7" customWidth="1"/>
    <col min="1568" max="1795" width="9.28515625" style="7"/>
    <col min="1796" max="1796" width="16" style="7" customWidth="1"/>
    <col min="1797" max="1797" width="12.7109375" style="7" customWidth="1"/>
    <col min="1798" max="1798" width="12" style="7" customWidth="1"/>
    <col min="1799" max="1799" width="16" style="7" customWidth="1"/>
    <col min="1800" max="1800" width="55" style="7" bestFit="1" customWidth="1"/>
    <col min="1801" max="1801" width="3.28515625" style="7" customWidth="1"/>
    <col min="1802" max="1802" width="16" style="7" customWidth="1"/>
    <col min="1803" max="1803" width="16.28515625" style="7" customWidth="1"/>
    <col min="1804" max="1804" width="14.7109375" style="7" bestFit="1" customWidth="1"/>
    <col min="1805" max="1805" width="3.42578125" style="7" customWidth="1"/>
    <col min="1806" max="1806" width="15.7109375" style="7" customWidth="1"/>
    <col min="1807" max="1807" width="21" style="7" customWidth="1"/>
    <col min="1808" max="1808" width="3.7109375" style="7" customWidth="1"/>
    <col min="1809" max="1809" width="16.7109375" style="7" customWidth="1"/>
    <col min="1810" max="1810" width="21.42578125" style="7" customWidth="1"/>
    <col min="1811" max="1811" width="13.5703125" style="7" customWidth="1"/>
    <col min="1812" max="1812" width="2.28515625" style="7" customWidth="1"/>
    <col min="1813" max="1813" width="16.5703125" style="7" customWidth="1"/>
    <col min="1814" max="1814" width="14.5703125" style="7" customWidth="1"/>
    <col min="1815" max="1815" width="41.28515625" style="7" customWidth="1"/>
    <col min="1816" max="1816" width="9.28515625" style="7"/>
    <col min="1817" max="1822" width="17" style="7" customWidth="1"/>
    <col min="1823" max="1823" width="9.28515625" style="7" customWidth="1"/>
    <col min="1824" max="2051" width="9.28515625" style="7"/>
    <col min="2052" max="2052" width="16" style="7" customWidth="1"/>
    <col min="2053" max="2053" width="12.7109375" style="7" customWidth="1"/>
    <col min="2054" max="2054" width="12" style="7" customWidth="1"/>
    <col min="2055" max="2055" width="16" style="7" customWidth="1"/>
    <col min="2056" max="2056" width="55" style="7" bestFit="1" customWidth="1"/>
    <col min="2057" max="2057" width="3.28515625" style="7" customWidth="1"/>
    <col min="2058" max="2058" width="16" style="7" customWidth="1"/>
    <col min="2059" max="2059" width="16.28515625" style="7" customWidth="1"/>
    <col min="2060" max="2060" width="14.7109375" style="7" bestFit="1" customWidth="1"/>
    <col min="2061" max="2061" width="3.42578125" style="7" customWidth="1"/>
    <col min="2062" max="2062" width="15.7109375" style="7" customWidth="1"/>
    <col min="2063" max="2063" width="21" style="7" customWidth="1"/>
    <col min="2064" max="2064" width="3.7109375" style="7" customWidth="1"/>
    <col min="2065" max="2065" width="16.7109375" style="7" customWidth="1"/>
    <col min="2066" max="2066" width="21.42578125" style="7" customWidth="1"/>
    <col min="2067" max="2067" width="13.5703125" style="7" customWidth="1"/>
    <col min="2068" max="2068" width="2.28515625" style="7" customWidth="1"/>
    <col min="2069" max="2069" width="16.5703125" style="7" customWidth="1"/>
    <col min="2070" max="2070" width="14.5703125" style="7" customWidth="1"/>
    <col min="2071" max="2071" width="41.28515625" style="7" customWidth="1"/>
    <col min="2072" max="2072" width="9.28515625" style="7"/>
    <col min="2073" max="2078" width="17" style="7" customWidth="1"/>
    <col min="2079" max="2079" width="9.28515625" style="7" customWidth="1"/>
    <col min="2080" max="2307" width="9.28515625" style="7"/>
    <col min="2308" max="2308" width="16" style="7" customWidth="1"/>
    <col min="2309" max="2309" width="12.7109375" style="7" customWidth="1"/>
    <col min="2310" max="2310" width="12" style="7" customWidth="1"/>
    <col min="2311" max="2311" width="16" style="7" customWidth="1"/>
    <col min="2312" max="2312" width="55" style="7" bestFit="1" customWidth="1"/>
    <col min="2313" max="2313" width="3.28515625" style="7" customWidth="1"/>
    <col min="2314" max="2314" width="16" style="7" customWidth="1"/>
    <col min="2315" max="2315" width="16.28515625" style="7" customWidth="1"/>
    <col min="2316" max="2316" width="14.7109375" style="7" bestFit="1" customWidth="1"/>
    <col min="2317" max="2317" width="3.42578125" style="7" customWidth="1"/>
    <col min="2318" max="2318" width="15.7109375" style="7" customWidth="1"/>
    <col min="2319" max="2319" width="21" style="7" customWidth="1"/>
    <col min="2320" max="2320" width="3.7109375" style="7" customWidth="1"/>
    <col min="2321" max="2321" width="16.7109375" style="7" customWidth="1"/>
    <col min="2322" max="2322" width="21.42578125" style="7" customWidth="1"/>
    <col min="2323" max="2323" width="13.5703125" style="7" customWidth="1"/>
    <col min="2324" max="2324" width="2.28515625" style="7" customWidth="1"/>
    <col min="2325" max="2325" width="16.5703125" style="7" customWidth="1"/>
    <col min="2326" max="2326" width="14.5703125" style="7" customWidth="1"/>
    <col min="2327" max="2327" width="41.28515625" style="7" customWidth="1"/>
    <col min="2328" max="2328" width="9.28515625" style="7"/>
    <col min="2329" max="2334" width="17" style="7" customWidth="1"/>
    <col min="2335" max="2335" width="9.28515625" style="7" customWidth="1"/>
    <col min="2336" max="2563" width="9.28515625" style="7"/>
    <col min="2564" max="2564" width="16" style="7" customWidth="1"/>
    <col min="2565" max="2565" width="12.7109375" style="7" customWidth="1"/>
    <col min="2566" max="2566" width="12" style="7" customWidth="1"/>
    <col min="2567" max="2567" width="16" style="7" customWidth="1"/>
    <col min="2568" max="2568" width="55" style="7" bestFit="1" customWidth="1"/>
    <col min="2569" max="2569" width="3.28515625" style="7" customWidth="1"/>
    <col min="2570" max="2570" width="16" style="7" customWidth="1"/>
    <col min="2571" max="2571" width="16.28515625" style="7" customWidth="1"/>
    <col min="2572" max="2572" width="14.7109375" style="7" bestFit="1" customWidth="1"/>
    <col min="2573" max="2573" width="3.42578125" style="7" customWidth="1"/>
    <col min="2574" max="2574" width="15.7109375" style="7" customWidth="1"/>
    <col min="2575" max="2575" width="21" style="7" customWidth="1"/>
    <col min="2576" max="2576" width="3.7109375" style="7" customWidth="1"/>
    <col min="2577" max="2577" width="16.7109375" style="7" customWidth="1"/>
    <col min="2578" max="2578" width="21.42578125" style="7" customWidth="1"/>
    <col min="2579" max="2579" width="13.5703125" style="7" customWidth="1"/>
    <col min="2580" max="2580" width="2.28515625" style="7" customWidth="1"/>
    <col min="2581" max="2581" width="16.5703125" style="7" customWidth="1"/>
    <col min="2582" max="2582" width="14.5703125" style="7" customWidth="1"/>
    <col min="2583" max="2583" width="41.28515625" style="7" customWidth="1"/>
    <col min="2584" max="2584" width="9.28515625" style="7"/>
    <col min="2585" max="2590" width="17" style="7" customWidth="1"/>
    <col min="2591" max="2591" width="9.28515625" style="7" customWidth="1"/>
    <col min="2592" max="2819" width="9.28515625" style="7"/>
    <col min="2820" max="2820" width="16" style="7" customWidth="1"/>
    <col min="2821" max="2821" width="12.7109375" style="7" customWidth="1"/>
    <col min="2822" max="2822" width="12" style="7" customWidth="1"/>
    <col min="2823" max="2823" width="16" style="7" customWidth="1"/>
    <col min="2824" max="2824" width="55" style="7" bestFit="1" customWidth="1"/>
    <col min="2825" max="2825" width="3.28515625" style="7" customWidth="1"/>
    <col min="2826" max="2826" width="16" style="7" customWidth="1"/>
    <col min="2827" max="2827" width="16.28515625" style="7" customWidth="1"/>
    <col min="2828" max="2828" width="14.7109375" style="7" bestFit="1" customWidth="1"/>
    <col min="2829" max="2829" width="3.42578125" style="7" customWidth="1"/>
    <col min="2830" max="2830" width="15.7109375" style="7" customWidth="1"/>
    <col min="2831" max="2831" width="21" style="7" customWidth="1"/>
    <col min="2832" max="2832" width="3.7109375" style="7" customWidth="1"/>
    <col min="2833" max="2833" width="16.7109375" style="7" customWidth="1"/>
    <col min="2834" max="2834" width="21.42578125" style="7" customWidth="1"/>
    <col min="2835" max="2835" width="13.5703125" style="7" customWidth="1"/>
    <col min="2836" max="2836" width="2.28515625" style="7" customWidth="1"/>
    <col min="2837" max="2837" width="16.5703125" style="7" customWidth="1"/>
    <col min="2838" max="2838" width="14.5703125" style="7" customWidth="1"/>
    <col min="2839" max="2839" width="41.28515625" style="7" customWidth="1"/>
    <col min="2840" max="2840" width="9.28515625" style="7"/>
    <col min="2841" max="2846" width="17" style="7" customWidth="1"/>
    <col min="2847" max="2847" width="9.28515625" style="7" customWidth="1"/>
    <col min="2848" max="3075" width="9.28515625" style="7"/>
    <col min="3076" max="3076" width="16" style="7" customWidth="1"/>
    <col min="3077" max="3077" width="12.7109375" style="7" customWidth="1"/>
    <col min="3078" max="3078" width="12" style="7" customWidth="1"/>
    <col min="3079" max="3079" width="16" style="7" customWidth="1"/>
    <col min="3080" max="3080" width="55" style="7" bestFit="1" customWidth="1"/>
    <col min="3081" max="3081" width="3.28515625" style="7" customWidth="1"/>
    <col min="3082" max="3082" width="16" style="7" customWidth="1"/>
    <col min="3083" max="3083" width="16.28515625" style="7" customWidth="1"/>
    <col min="3084" max="3084" width="14.7109375" style="7" bestFit="1" customWidth="1"/>
    <col min="3085" max="3085" width="3.42578125" style="7" customWidth="1"/>
    <col min="3086" max="3086" width="15.7109375" style="7" customWidth="1"/>
    <col min="3087" max="3087" width="21" style="7" customWidth="1"/>
    <col min="3088" max="3088" width="3.7109375" style="7" customWidth="1"/>
    <col min="3089" max="3089" width="16.7109375" style="7" customWidth="1"/>
    <col min="3090" max="3090" width="21.42578125" style="7" customWidth="1"/>
    <col min="3091" max="3091" width="13.5703125" style="7" customWidth="1"/>
    <col min="3092" max="3092" width="2.28515625" style="7" customWidth="1"/>
    <col min="3093" max="3093" width="16.5703125" style="7" customWidth="1"/>
    <col min="3094" max="3094" width="14.5703125" style="7" customWidth="1"/>
    <col min="3095" max="3095" width="41.28515625" style="7" customWidth="1"/>
    <col min="3096" max="3096" width="9.28515625" style="7"/>
    <col min="3097" max="3102" width="17" style="7" customWidth="1"/>
    <col min="3103" max="3103" width="9.28515625" style="7" customWidth="1"/>
    <col min="3104" max="3331" width="9.28515625" style="7"/>
    <col min="3332" max="3332" width="16" style="7" customWidth="1"/>
    <col min="3333" max="3333" width="12.7109375" style="7" customWidth="1"/>
    <col min="3334" max="3334" width="12" style="7" customWidth="1"/>
    <col min="3335" max="3335" width="16" style="7" customWidth="1"/>
    <col min="3336" max="3336" width="55" style="7" bestFit="1" customWidth="1"/>
    <col min="3337" max="3337" width="3.28515625" style="7" customWidth="1"/>
    <col min="3338" max="3338" width="16" style="7" customWidth="1"/>
    <col min="3339" max="3339" width="16.28515625" style="7" customWidth="1"/>
    <col min="3340" max="3340" width="14.7109375" style="7" bestFit="1" customWidth="1"/>
    <col min="3341" max="3341" width="3.42578125" style="7" customWidth="1"/>
    <col min="3342" max="3342" width="15.7109375" style="7" customWidth="1"/>
    <col min="3343" max="3343" width="21" style="7" customWidth="1"/>
    <col min="3344" max="3344" width="3.7109375" style="7" customWidth="1"/>
    <col min="3345" max="3345" width="16.7109375" style="7" customWidth="1"/>
    <col min="3346" max="3346" width="21.42578125" style="7" customWidth="1"/>
    <col min="3347" max="3347" width="13.5703125" style="7" customWidth="1"/>
    <col min="3348" max="3348" width="2.28515625" style="7" customWidth="1"/>
    <col min="3349" max="3349" width="16.5703125" style="7" customWidth="1"/>
    <col min="3350" max="3350" width="14.5703125" style="7" customWidth="1"/>
    <col min="3351" max="3351" width="41.28515625" style="7" customWidth="1"/>
    <col min="3352" max="3352" width="9.28515625" style="7"/>
    <col min="3353" max="3358" width="17" style="7" customWidth="1"/>
    <col min="3359" max="3359" width="9.28515625" style="7" customWidth="1"/>
    <col min="3360" max="3587" width="9.28515625" style="7"/>
    <col min="3588" max="3588" width="16" style="7" customWidth="1"/>
    <col min="3589" max="3589" width="12.7109375" style="7" customWidth="1"/>
    <col min="3590" max="3590" width="12" style="7" customWidth="1"/>
    <col min="3591" max="3591" width="16" style="7" customWidth="1"/>
    <col min="3592" max="3592" width="55" style="7" bestFit="1" customWidth="1"/>
    <col min="3593" max="3593" width="3.28515625" style="7" customWidth="1"/>
    <col min="3594" max="3594" width="16" style="7" customWidth="1"/>
    <col min="3595" max="3595" width="16.28515625" style="7" customWidth="1"/>
    <col min="3596" max="3596" width="14.7109375" style="7" bestFit="1" customWidth="1"/>
    <col min="3597" max="3597" width="3.42578125" style="7" customWidth="1"/>
    <col min="3598" max="3598" width="15.7109375" style="7" customWidth="1"/>
    <col min="3599" max="3599" width="21" style="7" customWidth="1"/>
    <col min="3600" max="3600" width="3.7109375" style="7" customWidth="1"/>
    <col min="3601" max="3601" width="16.7109375" style="7" customWidth="1"/>
    <col min="3602" max="3602" width="21.42578125" style="7" customWidth="1"/>
    <col min="3603" max="3603" width="13.5703125" style="7" customWidth="1"/>
    <col min="3604" max="3604" width="2.28515625" style="7" customWidth="1"/>
    <col min="3605" max="3605" width="16.5703125" style="7" customWidth="1"/>
    <col min="3606" max="3606" width="14.5703125" style="7" customWidth="1"/>
    <col min="3607" max="3607" width="41.28515625" style="7" customWidth="1"/>
    <col min="3608" max="3608" width="9.28515625" style="7"/>
    <col min="3609" max="3614" width="17" style="7" customWidth="1"/>
    <col min="3615" max="3615" width="9.28515625" style="7" customWidth="1"/>
    <col min="3616" max="3843" width="9.28515625" style="7"/>
    <col min="3844" max="3844" width="16" style="7" customWidth="1"/>
    <col min="3845" max="3845" width="12.7109375" style="7" customWidth="1"/>
    <col min="3846" max="3846" width="12" style="7" customWidth="1"/>
    <col min="3847" max="3847" width="16" style="7" customWidth="1"/>
    <col min="3848" max="3848" width="55" style="7" bestFit="1" customWidth="1"/>
    <col min="3849" max="3849" width="3.28515625" style="7" customWidth="1"/>
    <col min="3850" max="3850" width="16" style="7" customWidth="1"/>
    <col min="3851" max="3851" width="16.28515625" style="7" customWidth="1"/>
    <col min="3852" max="3852" width="14.7109375" style="7" bestFit="1" customWidth="1"/>
    <col min="3853" max="3853" width="3.42578125" style="7" customWidth="1"/>
    <col min="3854" max="3854" width="15.7109375" style="7" customWidth="1"/>
    <col min="3855" max="3855" width="21" style="7" customWidth="1"/>
    <col min="3856" max="3856" width="3.7109375" style="7" customWidth="1"/>
    <col min="3857" max="3857" width="16.7109375" style="7" customWidth="1"/>
    <col min="3858" max="3858" width="21.42578125" style="7" customWidth="1"/>
    <col min="3859" max="3859" width="13.5703125" style="7" customWidth="1"/>
    <col min="3860" max="3860" width="2.28515625" style="7" customWidth="1"/>
    <col min="3861" max="3861" width="16.5703125" style="7" customWidth="1"/>
    <col min="3862" max="3862" width="14.5703125" style="7" customWidth="1"/>
    <col min="3863" max="3863" width="41.28515625" style="7" customWidth="1"/>
    <col min="3864" max="3864" width="9.28515625" style="7"/>
    <col min="3865" max="3870" width="17" style="7" customWidth="1"/>
    <col min="3871" max="3871" width="9.28515625" style="7" customWidth="1"/>
    <col min="3872" max="4099" width="9.28515625" style="7"/>
    <col min="4100" max="4100" width="16" style="7" customWidth="1"/>
    <col min="4101" max="4101" width="12.7109375" style="7" customWidth="1"/>
    <col min="4102" max="4102" width="12" style="7" customWidth="1"/>
    <col min="4103" max="4103" width="16" style="7" customWidth="1"/>
    <col min="4104" max="4104" width="55" style="7" bestFit="1" customWidth="1"/>
    <col min="4105" max="4105" width="3.28515625" style="7" customWidth="1"/>
    <col min="4106" max="4106" width="16" style="7" customWidth="1"/>
    <col min="4107" max="4107" width="16.28515625" style="7" customWidth="1"/>
    <col min="4108" max="4108" width="14.7109375" style="7" bestFit="1" customWidth="1"/>
    <col min="4109" max="4109" width="3.42578125" style="7" customWidth="1"/>
    <col min="4110" max="4110" width="15.7109375" style="7" customWidth="1"/>
    <col min="4111" max="4111" width="21" style="7" customWidth="1"/>
    <col min="4112" max="4112" width="3.7109375" style="7" customWidth="1"/>
    <col min="4113" max="4113" width="16.7109375" style="7" customWidth="1"/>
    <col min="4114" max="4114" width="21.42578125" style="7" customWidth="1"/>
    <col min="4115" max="4115" width="13.5703125" style="7" customWidth="1"/>
    <col min="4116" max="4116" width="2.28515625" style="7" customWidth="1"/>
    <col min="4117" max="4117" width="16.5703125" style="7" customWidth="1"/>
    <col min="4118" max="4118" width="14.5703125" style="7" customWidth="1"/>
    <col min="4119" max="4119" width="41.28515625" style="7" customWidth="1"/>
    <col min="4120" max="4120" width="9.28515625" style="7"/>
    <col min="4121" max="4126" width="17" style="7" customWidth="1"/>
    <col min="4127" max="4127" width="9.28515625" style="7" customWidth="1"/>
    <col min="4128" max="4355" width="9.28515625" style="7"/>
    <col min="4356" max="4356" width="16" style="7" customWidth="1"/>
    <col min="4357" max="4357" width="12.7109375" style="7" customWidth="1"/>
    <col min="4358" max="4358" width="12" style="7" customWidth="1"/>
    <col min="4359" max="4359" width="16" style="7" customWidth="1"/>
    <col min="4360" max="4360" width="55" style="7" bestFit="1" customWidth="1"/>
    <col min="4361" max="4361" width="3.28515625" style="7" customWidth="1"/>
    <col min="4362" max="4362" width="16" style="7" customWidth="1"/>
    <col min="4363" max="4363" width="16.28515625" style="7" customWidth="1"/>
    <col min="4364" max="4364" width="14.7109375" style="7" bestFit="1" customWidth="1"/>
    <col min="4365" max="4365" width="3.42578125" style="7" customWidth="1"/>
    <col min="4366" max="4366" width="15.7109375" style="7" customWidth="1"/>
    <col min="4367" max="4367" width="21" style="7" customWidth="1"/>
    <col min="4368" max="4368" width="3.7109375" style="7" customWidth="1"/>
    <col min="4369" max="4369" width="16.7109375" style="7" customWidth="1"/>
    <col min="4370" max="4370" width="21.42578125" style="7" customWidth="1"/>
    <col min="4371" max="4371" width="13.5703125" style="7" customWidth="1"/>
    <col min="4372" max="4372" width="2.28515625" style="7" customWidth="1"/>
    <col min="4373" max="4373" width="16.5703125" style="7" customWidth="1"/>
    <col min="4374" max="4374" width="14.5703125" style="7" customWidth="1"/>
    <col min="4375" max="4375" width="41.28515625" style="7" customWidth="1"/>
    <col min="4376" max="4376" width="9.28515625" style="7"/>
    <col min="4377" max="4382" width="17" style="7" customWidth="1"/>
    <col min="4383" max="4383" width="9.28515625" style="7" customWidth="1"/>
    <col min="4384" max="4611" width="9.28515625" style="7"/>
    <col min="4612" max="4612" width="16" style="7" customWidth="1"/>
    <col min="4613" max="4613" width="12.7109375" style="7" customWidth="1"/>
    <col min="4614" max="4614" width="12" style="7" customWidth="1"/>
    <col min="4615" max="4615" width="16" style="7" customWidth="1"/>
    <col min="4616" max="4616" width="55" style="7" bestFit="1" customWidth="1"/>
    <col min="4617" max="4617" width="3.28515625" style="7" customWidth="1"/>
    <col min="4618" max="4618" width="16" style="7" customWidth="1"/>
    <col min="4619" max="4619" width="16.28515625" style="7" customWidth="1"/>
    <col min="4620" max="4620" width="14.7109375" style="7" bestFit="1" customWidth="1"/>
    <col min="4621" max="4621" width="3.42578125" style="7" customWidth="1"/>
    <col min="4622" max="4622" width="15.7109375" style="7" customWidth="1"/>
    <col min="4623" max="4623" width="21" style="7" customWidth="1"/>
    <col min="4624" max="4624" width="3.7109375" style="7" customWidth="1"/>
    <col min="4625" max="4625" width="16.7109375" style="7" customWidth="1"/>
    <col min="4626" max="4626" width="21.42578125" style="7" customWidth="1"/>
    <col min="4627" max="4627" width="13.5703125" style="7" customWidth="1"/>
    <col min="4628" max="4628" width="2.28515625" style="7" customWidth="1"/>
    <col min="4629" max="4629" width="16.5703125" style="7" customWidth="1"/>
    <col min="4630" max="4630" width="14.5703125" style="7" customWidth="1"/>
    <col min="4631" max="4631" width="41.28515625" style="7" customWidth="1"/>
    <col min="4632" max="4632" width="9.28515625" style="7"/>
    <col min="4633" max="4638" width="17" style="7" customWidth="1"/>
    <col min="4639" max="4639" width="9.28515625" style="7" customWidth="1"/>
    <col min="4640" max="4867" width="9.28515625" style="7"/>
    <col min="4868" max="4868" width="16" style="7" customWidth="1"/>
    <col min="4869" max="4869" width="12.7109375" style="7" customWidth="1"/>
    <col min="4870" max="4870" width="12" style="7" customWidth="1"/>
    <col min="4871" max="4871" width="16" style="7" customWidth="1"/>
    <col min="4872" max="4872" width="55" style="7" bestFit="1" customWidth="1"/>
    <col min="4873" max="4873" width="3.28515625" style="7" customWidth="1"/>
    <col min="4874" max="4874" width="16" style="7" customWidth="1"/>
    <col min="4875" max="4875" width="16.28515625" style="7" customWidth="1"/>
    <col min="4876" max="4876" width="14.7109375" style="7" bestFit="1" customWidth="1"/>
    <col min="4877" max="4877" width="3.42578125" style="7" customWidth="1"/>
    <col min="4878" max="4878" width="15.7109375" style="7" customWidth="1"/>
    <col min="4879" max="4879" width="21" style="7" customWidth="1"/>
    <col min="4880" max="4880" width="3.7109375" style="7" customWidth="1"/>
    <col min="4881" max="4881" width="16.7109375" style="7" customWidth="1"/>
    <col min="4882" max="4882" width="21.42578125" style="7" customWidth="1"/>
    <col min="4883" max="4883" width="13.5703125" style="7" customWidth="1"/>
    <col min="4884" max="4884" width="2.28515625" style="7" customWidth="1"/>
    <col min="4885" max="4885" width="16.5703125" style="7" customWidth="1"/>
    <col min="4886" max="4886" width="14.5703125" style="7" customWidth="1"/>
    <col min="4887" max="4887" width="41.28515625" style="7" customWidth="1"/>
    <col min="4888" max="4888" width="9.28515625" style="7"/>
    <col min="4889" max="4894" width="17" style="7" customWidth="1"/>
    <col min="4895" max="4895" width="9.28515625" style="7" customWidth="1"/>
    <col min="4896" max="5123" width="9.28515625" style="7"/>
    <col min="5124" max="5124" width="16" style="7" customWidth="1"/>
    <col min="5125" max="5125" width="12.7109375" style="7" customWidth="1"/>
    <col min="5126" max="5126" width="12" style="7" customWidth="1"/>
    <col min="5127" max="5127" width="16" style="7" customWidth="1"/>
    <col min="5128" max="5128" width="55" style="7" bestFit="1" customWidth="1"/>
    <col min="5129" max="5129" width="3.28515625" style="7" customWidth="1"/>
    <col min="5130" max="5130" width="16" style="7" customWidth="1"/>
    <col min="5131" max="5131" width="16.28515625" style="7" customWidth="1"/>
    <col min="5132" max="5132" width="14.7109375" style="7" bestFit="1" customWidth="1"/>
    <col min="5133" max="5133" width="3.42578125" style="7" customWidth="1"/>
    <col min="5134" max="5134" width="15.7109375" style="7" customWidth="1"/>
    <col min="5135" max="5135" width="21" style="7" customWidth="1"/>
    <col min="5136" max="5136" width="3.7109375" style="7" customWidth="1"/>
    <col min="5137" max="5137" width="16.7109375" style="7" customWidth="1"/>
    <col min="5138" max="5138" width="21.42578125" style="7" customWidth="1"/>
    <col min="5139" max="5139" width="13.5703125" style="7" customWidth="1"/>
    <col min="5140" max="5140" width="2.28515625" style="7" customWidth="1"/>
    <col min="5141" max="5141" width="16.5703125" style="7" customWidth="1"/>
    <col min="5142" max="5142" width="14.5703125" style="7" customWidth="1"/>
    <col min="5143" max="5143" width="41.28515625" style="7" customWidth="1"/>
    <col min="5144" max="5144" width="9.28515625" style="7"/>
    <col min="5145" max="5150" width="17" style="7" customWidth="1"/>
    <col min="5151" max="5151" width="9.28515625" style="7" customWidth="1"/>
    <col min="5152" max="5379" width="9.28515625" style="7"/>
    <col min="5380" max="5380" width="16" style="7" customWidth="1"/>
    <col min="5381" max="5381" width="12.7109375" style="7" customWidth="1"/>
    <col min="5382" max="5382" width="12" style="7" customWidth="1"/>
    <col min="5383" max="5383" width="16" style="7" customWidth="1"/>
    <col min="5384" max="5384" width="55" style="7" bestFit="1" customWidth="1"/>
    <col min="5385" max="5385" width="3.28515625" style="7" customWidth="1"/>
    <col min="5386" max="5386" width="16" style="7" customWidth="1"/>
    <col min="5387" max="5387" width="16.28515625" style="7" customWidth="1"/>
    <col min="5388" max="5388" width="14.7109375" style="7" bestFit="1" customWidth="1"/>
    <col min="5389" max="5389" width="3.42578125" style="7" customWidth="1"/>
    <col min="5390" max="5390" width="15.7109375" style="7" customWidth="1"/>
    <col min="5391" max="5391" width="21" style="7" customWidth="1"/>
    <col min="5392" max="5392" width="3.7109375" style="7" customWidth="1"/>
    <col min="5393" max="5393" width="16.7109375" style="7" customWidth="1"/>
    <col min="5394" max="5394" width="21.42578125" style="7" customWidth="1"/>
    <col min="5395" max="5395" width="13.5703125" style="7" customWidth="1"/>
    <col min="5396" max="5396" width="2.28515625" style="7" customWidth="1"/>
    <col min="5397" max="5397" width="16.5703125" style="7" customWidth="1"/>
    <col min="5398" max="5398" width="14.5703125" style="7" customWidth="1"/>
    <col min="5399" max="5399" width="41.28515625" style="7" customWidth="1"/>
    <col min="5400" max="5400" width="9.28515625" style="7"/>
    <col min="5401" max="5406" width="17" style="7" customWidth="1"/>
    <col min="5407" max="5407" width="9.28515625" style="7" customWidth="1"/>
    <col min="5408" max="5635" width="9.28515625" style="7"/>
    <col min="5636" max="5636" width="16" style="7" customWidth="1"/>
    <col min="5637" max="5637" width="12.7109375" style="7" customWidth="1"/>
    <col min="5638" max="5638" width="12" style="7" customWidth="1"/>
    <col min="5639" max="5639" width="16" style="7" customWidth="1"/>
    <col min="5640" max="5640" width="55" style="7" bestFit="1" customWidth="1"/>
    <col min="5641" max="5641" width="3.28515625" style="7" customWidth="1"/>
    <col min="5642" max="5642" width="16" style="7" customWidth="1"/>
    <col min="5643" max="5643" width="16.28515625" style="7" customWidth="1"/>
    <col min="5644" max="5644" width="14.7109375" style="7" bestFit="1" customWidth="1"/>
    <col min="5645" max="5645" width="3.42578125" style="7" customWidth="1"/>
    <col min="5646" max="5646" width="15.7109375" style="7" customWidth="1"/>
    <col min="5647" max="5647" width="21" style="7" customWidth="1"/>
    <col min="5648" max="5648" width="3.7109375" style="7" customWidth="1"/>
    <col min="5649" max="5649" width="16.7109375" style="7" customWidth="1"/>
    <col min="5650" max="5650" width="21.42578125" style="7" customWidth="1"/>
    <col min="5651" max="5651" width="13.5703125" style="7" customWidth="1"/>
    <col min="5652" max="5652" width="2.28515625" style="7" customWidth="1"/>
    <col min="5653" max="5653" width="16.5703125" style="7" customWidth="1"/>
    <col min="5654" max="5654" width="14.5703125" style="7" customWidth="1"/>
    <col min="5655" max="5655" width="41.28515625" style="7" customWidth="1"/>
    <col min="5656" max="5656" width="9.28515625" style="7"/>
    <col min="5657" max="5662" width="17" style="7" customWidth="1"/>
    <col min="5663" max="5663" width="9.28515625" style="7" customWidth="1"/>
    <col min="5664" max="5891" width="9.28515625" style="7"/>
    <col min="5892" max="5892" width="16" style="7" customWidth="1"/>
    <col min="5893" max="5893" width="12.7109375" style="7" customWidth="1"/>
    <col min="5894" max="5894" width="12" style="7" customWidth="1"/>
    <col min="5895" max="5895" width="16" style="7" customWidth="1"/>
    <col min="5896" max="5896" width="55" style="7" bestFit="1" customWidth="1"/>
    <col min="5897" max="5897" width="3.28515625" style="7" customWidth="1"/>
    <col min="5898" max="5898" width="16" style="7" customWidth="1"/>
    <col min="5899" max="5899" width="16.28515625" style="7" customWidth="1"/>
    <col min="5900" max="5900" width="14.7109375" style="7" bestFit="1" customWidth="1"/>
    <col min="5901" max="5901" width="3.42578125" style="7" customWidth="1"/>
    <col min="5902" max="5902" width="15.7109375" style="7" customWidth="1"/>
    <col min="5903" max="5903" width="21" style="7" customWidth="1"/>
    <col min="5904" max="5904" width="3.7109375" style="7" customWidth="1"/>
    <col min="5905" max="5905" width="16.7109375" style="7" customWidth="1"/>
    <col min="5906" max="5906" width="21.42578125" style="7" customWidth="1"/>
    <col min="5907" max="5907" width="13.5703125" style="7" customWidth="1"/>
    <col min="5908" max="5908" width="2.28515625" style="7" customWidth="1"/>
    <col min="5909" max="5909" width="16.5703125" style="7" customWidth="1"/>
    <col min="5910" max="5910" width="14.5703125" style="7" customWidth="1"/>
    <col min="5911" max="5911" width="41.28515625" style="7" customWidth="1"/>
    <col min="5912" max="5912" width="9.28515625" style="7"/>
    <col min="5913" max="5918" width="17" style="7" customWidth="1"/>
    <col min="5919" max="5919" width="9.28515625" style="7" customWidth="1"/>
    <col min="5920" max="6147" width="9.28515625" style="7"/>
    <col min="6148" max="6148" width="16" style="7" customWidth="1"/>
    <col min="6149" max="6149" width="12.7109375" style="7" customWidth="1"/>
    <col min="6150" max="6150" width="12" style="7" customWidth="1"/>
    <col min="6151" max="6151" width="16" style="7" customWidth="1"/>
    <col min="6152" max="6152" width="55" style="7" bestFit="1" customWidth="1"/>
    <col min="6153" max="6153" width="3.28515625" style="7" customWidth="1"/>
    <col min="6154" max="6154" width="16" style="7" customWidth="1"/>
    <col min="6155" max="6155" width="16.28515625" style="7" customWidth="1"/>
    <col min="6156" max="6156" width="14.7109375" style="7" bestFit="1" customWidth="1"/>
    <col min="6157" max="6157" width="3.42578125" style="7" customWidth="1"/>
    <col min="6158" max="6158" width="15.7109375" style="7" customWidth="1"/>
    <col min="6159" max="6159" width="21" style="7" customWidth="1"/>
    <col min="6160" max="6160" width="3.7109375" style="7" customWidth="1"/>
    <col min="6161" max="6161" width="16.7109375" style="7" customWidth="1"/>
    <col min="6162" max="6162" width="21.42578125" style="7" customWidth="1"/>
    <col min="6163" max="6163" width="13.5703125" style="7" customWidth="1"/>
    <col min="6164" max="6164" width="2.28515625" style="7" customWidth="1"/>
    <col min="6165" max="6165" width="16.5703125" style="7" customWidth="1"/>
    <col min="6166" max="6166" width="14.5703125" style="7" customWidth="1"/>
    <col min="6167" max="6167" width="41.28515625" style="7" customWidth="1"/>
    <col min="6168" max="6168" width="9.28515625" style="7"/>
    <col min="6169" max="6174" width="17" style="7" customWidth="1"/>
    <col min="6175" max="6175" width="9.28515625" style="7" customWidth="1"/>
    <col min="6176" max="6403" width="9.28515625" style="7"/>
    <col min="6404" max="6404" width="16" style="7" customWidth="1"/>
    <col min="6405" max="6405" width="12.7109375" style="7" customWidth="1"/>
    <col min="6406" max="6406" width="12" style="7" customWidth="1"/>
    <col min="6407" max="6407" width="16" style="7" customWidth="1"/>
    <col min="6408" max="6408" width="55" style="7" bestFit="1" customWidth="1"/>
    <col min="6409" max="6409" width="3.28515625" style="7" customWidth="1"/>
    <col min="6410" max="6410" width="16" style="7" customWidth="1"/>
    <col min="6411" max="6411" width="16.28515625" style="7" customWidth="1"/>
    <col min="6412" max="6412" width="14.7109375" style="7" bestFit="1" customWidth="1"/>
    <col min="6413" max="6413" width="3.42578125" style="7" customWidth="1"/>
    <col min="6414" max="6414" width="15.7109375" style="7" customWidth="1"/>
    <col min="6415" max="6415" width="21" style="7" customWidth="1"/>
    <col min="6416" max="6416" width="3.7109375" style="7" customWidth="1"/>
    <col min="6417" max="6417" width="16.7109375" style="7" customWidth="1"/>
    <col min="6418" max="6418" width="21.42578125" style="7" customWidth="1"/>
    <col min="6419" max="6419" width="13.5703125" style="7" customWidth="1"/>
    <col min="6420" max="6420" width="2.28515625" style="7" customWidth="1"/>
    <col min="6421" max="6421" width="16.5703125" style="7" customWidth="1"/>
    <col min="6422" max="6422" width="14.5703125" style="7" customWidth="1"/>
    <col min="6423" max="6423" width="41.28515625" style="7" customWidth="1"/>
    <col min="6424" max="6424" width="9.28515625" style="7"/>
    <col min="6425" max="6430" width="17" style="7" customWidth="1"/>
    <col min="6431" max="6431" width="9.28515625" style="7" customWidth="1"/>
    <col min="6432" max="6659" width="9.28515625" style="7"/>
    <col min="6660" max="6660" width="16" style="7" customWidth="1"/>
    <col min="6661" max="6661" width="12.7109375" style="7" customWidth="1"/>
    <col min="6662" max="6662" width="12" style="7" customWidth="1"/>
    <col min="6663" max="6663" width="16" style="7" customWidth="1"/>
    <col min="6664" max="6664" width="55" style="7" bestFit="1" customWidth="1"/>
    <col min="6665" max="6665" width="3.28515625" style="7" customWidth="1"/>
    <col min="6666" max="6666" width="16" style="7" customWidth="1"/>
    <col min="6667" max="6667" width="16.28515625" style="7" customWidth="1"/>
    <col min="6668" max="6668" width="14.7109375" style="7" bestFit="1" customWidth="1"/>
    <col min="6669" max="6669" width="3.42578125" style="7" customWidth="1"/>
    <col min="6670" max="6670" width="15.7109375" style="7" customWidth="1"/>
    <col min="6671" max="6671" width="21" style="7" customWidth="1"/>
    <col min="6672" max="6672" width="3.7109375" style="7" customWidth="1"/>
    <col min="6673" max="6673" width="16.7109375" style="7" customWidth="1"/>
    <col min="6674" max="6674" width="21.42578125" style="7" customWidth="1"/>
    <col min="6675" max="6675" width="13.5703125" style="7" customWidth="1"/>
    <col min="6676" max="6676" width="2.28515625" style="7" customWidth="1"/>
    <col min="6677" max="6677" width="16.5703125" style="7" customWidth="1"/>
    <col min="6678" max="6678" width="14.5703125" style="7" customWidth="1"/>
    <col min="6679" max="6679" width="41.28515625" style="7" customWidth="1"/>
    <col min="6680" max="6680" width="9.28515625" style="7"/>
    <col min="6681" max="6686" width="17" style="7" customWidth="1"/>
    <col min="6687" max="6687" width="9.28515625" style="7" customWidth="1"/>
    <col min="6688" max="6915" width="9.28515625" style="7"/>
    <col min="6916" max="6916" width="16" style="7" customWidth="1"/>
    <col min="6917" max="6917" width="12.7109375" style="7" customWidth="1"/>
    <col min="6918" max="6918" width="12" style="7" customWidth="1"/>
    <col min="6919" max="6919" width="16" style="7" customWidth="1"/>
    <col min="6920" max="6920" width="55" style="7" bestFit="1" customWidth="1"/>
    <col min="6921" max="6921" width="3.28515625" style="7" customWidth="1"/>
    <col min="6922" max="6922" width="16" style="7" customWidth="1"/>
    <col min="6923" max="6923" width="16.28515625" style="7" customWidth="1"/>
    <col min="6924" max="6924" width="14.7109375" style="7" bestFit="1" customWidth="1"/>
    <col min="6925" max="6925" width="3.42578125" style="7" customWidth="1"/>
    <col min="6926" max="6926" width="15.7109375" style="7" customWidth="1"/>
    <col min="6927" max="6927" width="21" style="7" customWidth="1"/>
    <col min="6928" max="6928" width="3.7109375" style="7" customWidth="1"/>
    <col min="6929" max="6929" width="16.7109375" style="7" customWidth="1"/>
    <col min="6930" max="6930" width="21.42578125" style="7" customWidth="1"/>
    <col min="6931" max="6931" width="13.5703125" style="7" customWidth="1"/>
    <col min="6932" max="6932" width="2.28515625" style="7" customWidth="1"/>
    <col min="6933" max="6933" width="16.5703125" style="7" customWidth="1"/>
    <col min="6934" max="6934" width="14.5703125" style="7" customWidth="1"/>
    <col min="6935" max="6935" width="41.28515625" style="7" customWidth="1"/>
    <col min="6936" max="6936" width="9.28515625" style="7"/>
    <col min="6937" max="6942" width="17" style="7" customWidth="1"/>
    <col min="6943" max="6943" width="9.28515625" style="7" customWidth="1"/>
    <col min="6944" max="7171" width="9.28515625" style="7"/>
    <col min="7172" max="7172" width="16" style="7" customWidth="1"/>
    <col min="7173" max="7173" width="12.7109375" style="7" customWidth="1"/>
    <col min="7174" max="7174" width="12" style="7" customWidth="1"/>
    <col min="7175" max="7175" width="16" style="7" customWidth="1"/>
    <col min="7176" max="7176" width="55" style="7" bestFit="1" customWidth="1"/>
    <col min="7177" max="7177" width="3.28515625" style="7" customWidth="1"/>
    <col min="7178" max="7178" width="16" style="7" customWidth="1"/>
    <col min="7179" max="7179" width="16.28515625" style="7" customWidth="1"/>
    <col min="7180" max="7180" width="14.7109375" style="7" bestFit="1" customWidth="1"/>
    <col min="7181" max="7181" width="3.42578125" style="7" customWidth="1"/>
    <col min="7182" max="7182" width="15.7109375" style="7" customWidth="1"/>
    <col min="7183" max="7183" width="21" style="7" customWidth="1"/>
    <col min="7184" max="7184" width="3.7109375" style="7" customWidth="1"/>
    <col min="7185" max="7185" width="16.7109375" style="7" customWidth="1"/>
    <col min="7186" max="7186" width="21.42578125" style="7" customWidth="1"/>
    <col min="7187" max="7187" width="13.5703125" style="7" customWidth="1"/>
    <col min="7188" max="7188" width="2.28515625" style="7" customWidth="1"/>
    <col min="7189" max="7189" width="16.5703125" style="7" customWidth="1"/>
    <col min="7190" max="7190" width="14.5703125" style="7" customWidth="1"/>
    <col min="7191" max="7191" width="41.28515625" style="7" customWidth="1"/>
    <col min="7192" max="7192" width="9.28515625" style="7"/>
    <col min="7193" max="7198" width="17" style="7" customWidth="1"/>
    <col min="7199" max="7199" width="9.28515625" style="7" customWidth="1"/>
    <col min="7200" max="7427" width="9.28515625" style="7"/>
    <col min="7428" max="7428" width="16" style="7" customWidth="1"/>
    <col min="7429" max="7429" width="12.7109375" style="7" customWidth="1"/>
    <col min="7430" max="7430" width="12" style="7" customWidth="1"/>
    <col min="7431" max="7431" width="16" style="7" customWidth="1"/>
    <col min="7432" max="7432" width="55" style="7" bestFit="1" customWidth="1"/>
    <col min="7433" max="7433" width="3.28515625" style="7" customWidth="1"/>
    <col min="7434" max="7434" width="16" style="7" customWidth="1"/>
    <col min="7435" max="7435" width="16.28515625" style="7" customWidth="1"/>
    <col min="7436" max="7436" width="14.7109375" style="7" bestFit="1" customWidth="1"/>
    <col min="7437" max="7437" width="3.42578125" style="7" customWidth="1"/>
    <col min="7438" max="7438" width="15.7109375" style="7" customWidth="1"/>
    <col min="7439" max="7439" width="21" style="7" customWidth="1"/>
    <col min="7440" max="7440" width="3.7109375" style="7" customWidth="1"/>
    <col min="7441" max="7441" width="16.7109375" style="7" customWidth="1"/>
    <col min="7442" max="7442" width="21.42578125" style="7" customWidth="1"/>
    <col min="7443" max="7443" width="13.5703125" style="7" customWidth="1"/>
    <col min="7444" max="7444" width="2.28515625" style="7" customWidth="1"/>
    <col min="7445" max="7445" width="16.5703125" style="7" customWidth="1"/>
    <col min="7446" max="7446" width="14.5703125" style="7" customWidth="1"/>
    <col min="7447" max="7447" width="41.28515625" style="7" customWidth="1"/>
    <col min="7448" max="7448" width="9.28515625" style="7"/>
    <col min="7449" max="7454" width="17" style="7" customWidth="1"/>
    <col min="7455" max="7455" width="9.28515625" style="7" customWidth="1"/>
    <col min="7456" max="7683" width="9.28515625" style="7"/>
    <col min="7684" max="7684" width="16" style="7" customWidth="1"/>
    <col min="7685" max="7685" width="12.7109375" style="7" customWidth="1"/>
    <col min="7686" max="7686" width="12" style="7" customWidth="1"/>
    <col min="7687" max="7687" width="16" style="7" customWidth="1"/>
    <col min="7688" max="7688" width="55" style="7" bestFit="1" customWidth="1"/>
    <col min="7689" max="7689" width="3.28515625" style="7" customWidth="1"/>
    <col min="7690" max="7690" width="16" style="7" customWidth="1"/>
    <col min="7691" max="7691" width="16.28515625" style="7" customWidth="1"/>
    <col min="7692" max="7692" width="14.7109375" style="7" bestFit="1" customWidth="1"/>
    <col min="7693" max="7693" width="3.42578125" style="7" customWidth="1"/>
    <col min="7694" max="7694" width="15.7109375" style="7" customWidth="1"/>
    <col min="7695" max="7695" width="21" style="7" customWidth="1"/>
    <col min="7696" max="7696" width="3.7109375" style="7" customWidth="1"/>
    <col min="7697" max="7697" width="16.7109375" style="7" customWidth="1"/>
    <col min="7698" max="7698" width="21.42578125" style="7" customWidth="1"/>
    <col min="7699" max="7699" width="13.5703125" style="7" customWidth="1"/>
    <col min="7700" max="7700" width="2.28515625" style="7" customWidth="1"/>
    <col min="7701" max="7701" width="16.5703125" style="7" customWidth="1"/>
    <col min="7702" max="7702" width="14.5703125" style="7" customWidth="1"/>
    <col min="7703" max="7703" width="41.28515625" style="7" customWidth="1"/>
    <col min="7704" max="7704" width="9.28515625" style="7"/>
    <col min="7705" max="7710" width="17" style="7" customWidth="1"/>
    <col min="7711" max="7711" width="9.28515625" style="7" customWidth="1"/>
    <col min="7712" max="7939" width="9.28515625" style="7"/>
    <col min="7940" max="7940" width="16" style="7" customWidth="1"/>
    <col min="7941" max="7941" width="12.7109375" style="7" customWidth="1"/>
    <col min="7942" max="7942" width="12" style="7" customWidth="1"/>
    <col min="7943" max="7943" width="16" style="7" customWidth="1"/>
    <col min="7944" max="7944" width="55" style="7" bestFit="1" customWidth="1"/>
    <col min="7945" max="7945" width="3.28515625" style="7" customWidth="1"/>
    <col min="7946" max="7946" width="16" style="7" customWidth="1"/>
    <col min="7947" max="7947" width="16.28515625" style="7" customWidth="1"/>
    <col min="7948" max="7948" width="14.7109375" style="7" bestFit="1" customWidth="1"/>
    <col min="7949" max="7949" width="3.42578125" style="7" customWidth="1"/>
    <col min="7950" max="7950" width="15.7109375" style="7" customWidth="1"/>
    <col min="7951" max="7951" width="21" style="7" customWidth="1"/>
    <col min="7952" max="7952" width="3.7109375" style="7" customWidth="1"/>
    <col min="7953" max="7953" width="16.7109375" style="7" customWidth="1"/>
    <col min="7954" max="7954" width="21.42578125" style="7" customWidth="1"/>
    <col min="7955" max="7955" width="13.5703125" style="7" customWidth="1"/>
    <col min="7956" max="7956" width="2.28515625" style="7" customWidth="1"/>
    <col min="7957" max="7957" width="16.5703125" style="7" customWidth="1"/>
    <col min="7958" max="7958" width="14.5703125" style="7" customWidth="1"/>
    <col min="7959" max="7959" width="41.28515625" style="7" customWidth="1"/>
    <col min="7960" max="7960" width="9.28515625" style="7"/>
    <col min="7961" max="7966" width="17" style="7" customWidth="1"/>
    <col min="7967" max="7967" width="9.28515625" style="7" customWidth="1"/>
    <col min="7968" max="8195" width="9.28515625" style="7"/>
    <col min="8196" max="8196" width="16" style="7" customWidth="1"/>
    <col min="8197" max="8197" width="12.7109375" style="7" customWidth="1"/>
    <col min="8198" max="8198" width="12" style="7" customWidth="1"/>
    <col min="8199" max="8199" width="16" style="7" customWidth="1"/>
    <col min="8200" max="8200" width="55" style="7" bestFit="1" customWidth="1"/>
    <col min="8201" max="8201" width="3.28515625" style="7" customWidth="1"/>
    <col min="8202" max="8202" width="16" style="7" customWidth="1"/>
    <col min="8203" max="8203" width="16.28515625" style="7" customWidth="1"/>
    <col min="8204" max="8204" width="14.7109375" style="7" bestFit="1" customWidth="1"/>
    <col min="8205" max="8205" width="3.42578125" style="7" customWidth="1"/>
    <col min="8206" max="8206" width="15.7109375" style="7" customWidth="1"/>
    <col min="8207" max="8207" width="21" style="7" customWidth="1"/>
    <col min="8208" max="8208" width="3.7109375" style="7" customWidth="1"/>
    <col min="8209" max="8209" width="16.7109375" style="7" customWidth="1"/>
    <col min="8210" max="8210" width="21.42578125" style="7" customWidth="1"/>
    <col min="8211" max="8211" width="13.5703125" style="7" customWidth="1"/>
    <col min="8212" max="8212" width="2.28515625" style="7" customWidth="1"/>
    <col min="8213" max="8213" width="16.5703125" style="7" customWidth="1"/>
    <col min="8214" max="8214" width="14.5703125" style="7" customWidth="1"/>
    <col min="8215" max="8215" width="41.28515625" style="7" customWidth="1"/>
    <col min="8216" max="8216" width="9.28515625" style="7"/>
    <col min="8217" max="8222" width="17" style="7" customWidth="1"/>
    <col min="8223" max="8223" width="9.28515625" style="7" customWidth="1"/>
    <col min="8224" max="8451" width="9.28515625" style="7"/>
    <col min="8452" max="8452" width="16" style="7" customWidth="1"/>
    <col min="8453" max="8453" width="12.7109375" style="7" customWidth="1"/>
    <col min="8454" max="8454" width="12" style="7" customWidth="1"/>
    <col min="8455" max="8455" width="16" style="7" customWidth="1"/>
    <col min="8456" max="8456" width="55" style="7" bestFit="1" customWidth="1"/>
    <col min="8457" max="8457" width="3.28515625" style="7" customWidth="1"/>
    <col min="8458" max="8458" width="16" style="7" customWidth="1"/>
    <col min="8459" max="8459" width="16.28515625" style="7" customWidth="1"/>
    <col min="8460" max="8460" width="14.7109375" style="7" bestFit="1" customWidth="1"/>
    <col min="8461" max="8461" width="3.42578125" style="7" customWidth="1"/>
    <col min="8462" max="8462" width="15.7109375" style="7" customWidth="1"/>
    <col min="8463" max="8463" width="21" style="7" customWidth="1"/>
    <col min="8464" max="8464" width="3.7109375" style="7" customWidth="1"/>
    <col min="8465" max="8465" width="16.7109375" style="7" customWidth="1"/>
    <col min="8466" max="8466" width="21.42578125" style="7" customWidth="1"/>
    <col min="8467" max="8467" width="13.5703125" style="7" customWidth="1"/>
    <col min="8468" max="8468" width="2.28515625" style="7" customWidth="1"/>
    <col min="8469" max="8469" width="16.5703125" style="7" customWidth="1"/>
    <col min="8470" max="8470" width="14.5703125" style="7" customWidth="1"/>
    <col min="8471" max="8471" width="41.28515625" style="7" customWidth="1"/>
    <col min="8472" max="8472" width="9.28515625" style="7"/>
    <col min="8473" max="8478" width="17" style="7" customWidth="1"/>
    <col min="8479" max="8479" width="9.28515625" style="7" customWidth="1"/>
    <col min="8480" max="8707" width="9.28515625" style="7"/>
    <col min="8708" max="8708" width="16" style="7" customWidth="1"/>
    <col min="8709" max="8709" width="12.7109375" style="7" customWidth="1"/>
    <col min="8710" max="8710" width="12" style="7" customWidth="1"/>
    <col min="8711" max="8711" width="16" style="7" customWidth="1"/>
    <col min="8712" max="8712" width="55" style="7" bestFit="1" customWidth="1"/>
    <col min="8713" max="8713" width="3.28515625" style="7" customWidth="1"/>
    <col min="8714" max="8714" width="16" style="7" customWidth="1"/>
    <col min="8715" max="8715" width="16.28515625" style="7" customWidth="1"/>
    <col min="8716" max="8716" width="14.7109375" style="7" bestFit="1" customWidth="1"/>
    <col min="8717" max="8717" width="3.42578125" style="7" customWidth="1"/>
    <col min="8718" max="8718" width="15.7109375" style="7" customWidth="1"/>
    <col min="8719" max="8719" width="21" style="7" customWidth="1"/>
    <col min="8720" max="8720" width="3.7109375" style="7" customWidth="1"/>
    <col min="8721" max="8721" width="16.7109375" style="7" customWidth="1"/>
    <col min="8722" max="8722" width="21.42578125" style="7" customWidth="1"/>
    <col min="8723" max="8723" width="13.5703125" style="7" customWidth="1"/>
    <col min="8724" max="8724" width="2.28515625" style="7" customWidth="1"/>
    <col min="8725" max="8725" width="16.5703125" style="7" customWidth="1"/>
    <col min="8726" max="8726" width="14.5703125" style="7" customWidth="1"/>
    <col min="8727" max="8727" width="41.28515625" style="7" customWidth="1"/>
    <col min="8728" max="8728" width="9.28515625" style="7"/>
    <col min="8729" max="8734" width="17" style="7" customWidth="1"/>
    <col min="8735" max="8735" width="9.28515625" style="7" customWidth="1"/>
    <col min="8736" max="8963" width="9.28515625" style="7"/>
    <col min="8964" max="8964" width="16" style="7" customWidth="1"/>
    <col min="8965" max="8965" width="12.7109375" style="7" customWidth="1"/>
    <col min="8966" max="8966" width="12" style="7" customWidth="1"/>
    <col min="8967" max="8967" width="16" style="7" customWidth="1"/>
    <col min="8968" max="8968" width="55" style="7" bestFit="1" customWidth="1"/>
    <col min="8969" max="8969" width="3.28515625" style="7" customWidth="1"/>
    <col min="8970" max="8970" width="16" style="7" customWidth="1"/>
    <col min="8971" max="8971" width="16.28515625" style="7" customWidth="1"/>
    <col min="8972" max="8972" width="14.7109375" style="7" bestFit="1" customWidth="1"/>
    <col min="8973" max="8973" width="3.42578125" style="7" customWidth="1"/>
    <col min="8974" max="8974" width="15.7109375" style="7" customWidth="1"/>
    <col min="8975" max="8975" width="21" style="7" customWidth="1"/>
    <col min="8976" max="8976" width="3.7109375" style="7" customWidth="1"/>
    <col min="8977" max="8977" width="16.7109375" style="7" customWidth="1"/>
    <col min="8978" max="8978" width="21.42578125" style="7" customWidth="1"/>
    <col min="8979" max="8979" width="13.5703125" style="7" customWidth="1"/>
    <col min="8980" max="8980" width="2.28515625" style="7" customWidth="1"/>
    <col min="8981" max="8981" width="16.5703125" style="7" customWidth="1"/>
    <col min="8982" max="8982" width="14.5703125" style="7" customWidth="1"/>
    <col min="8983" max="8983" width="41.28515625" style="7" customWidth="1"/>
    <col min="8984" max="8984" width="9.28515625" style="7"/>
    <col min="8985" max="8990" width="17" style="7" customWidth="1"/>
    <col min="8991" max="8991" width="9.28515625" style="7" customWidth="1"/>
    <col min="8992" max="9219" width="9.28515625" style="7"/>
    <col min="9220" max="9220" width="16" style="7" customWidth="1"/>
    <col min="9221" max="9221" width="12.7109375" style="7" customWidth="1"/>
    <col min="9222" max="9222" width="12" style="7" customWidth="1"/>
    <col min="9223" max="9223" width="16" style="7" customWidth="1"/>
    <col min="9224" max="9224" width="55" style="7" bestFit="1" customWidth="1"/>
    <col min="9225" max="9225" width="3.28515625" style="7" customWidth="1"/>
    <col min="9226" max="9226" width="16" style="7" customWidth="1"/>
    <col min="9227" max="9227" width="16.28515625" style="7" customWidth="1"/>
    <col min="9228" max="9228" width="14.7109375" style="7" bestFit="1" customWidth="1"/>
    <col min="9229" max="9229" width="3.42578125" style="7" customWidth="1"/>
    <col min="9230" max="9230" width="15.7109375" style="7" customWidth="1"/>
    <col min="9231" max="9231" width="21" style="7" customWidth="1"/>
    <col min="9232" max="9232" width="3.7109375" style="7" customWidth="1"/>
    <col min="9233" max="9233" width="16.7109375" style="7" customWidth="1"/>
    <col min="9234" max="9234" width="21.42578125" style="7" customWidth="1"/>
    <col min="9235" max="9235" width="13.5703125" style="7" customWidth="1"/>
    <col min="9236" max="9236" width="2.28515625" style="7" customWidth="1"/>
    <col min="9237" max="9237" width="16.5703125" style="7" customWidth="1"/>
    <col min="9238" max="9238" width="14.5703125" style="7" customWidth="1"/>
    <col min="9239" max="9239" width="41.28515625" style="7" customWidth="1"/>
    <col min="9240" max="9240" width="9.28515625" style="7"/>
    <col min="9241" max="9246" width="17" style="7" customWidth="1"/>
    <col min="9247" max="9247" width="9.28515625" style="7" customWidth="1"/>
    <col min="9248" max="9475" width="9.28515625" style="7"/>
    <col min="9476" max="9476" width="16" style="7" customWidth="1"/>
    <col min="9477" max="9477" width="12.7109375" style="7" customWidth="1"/>
    <col min="9478" max="9478" width="12" style="7" customWidth="1"/>
    <col min="9479" max="9479" width="16" style="7" customWidth="1"/>
    <col min="9480" max="9480" width="55" style="7" bestFit="1" customWidth="1"/>
    <col min="9481" max="9481" width="3.28515625" style="7" customWidth="1"/>
    <col min="9482" max="9482" width="16" style="7" customWidth="1"/>
    <col min="9483" max="9483" width="16.28515625" style="7" customWidth="1"/>
    <col min="9484" max="9484" width="14.7109375" style="7" bestFit="1" customWidth="1"/>
    <col min="9485" max="9485" width="3.42578125" style="7" customWidth="1"/>
    <col min="9486" max="9486" width="15.7109375" style="7" customWidth="1"/>
    <col min="9487" max="9487" width="21" style="7" customWidth="1"/>
    <col min="9488" max="9488" width="3.7109375" style="7" customWidth="1"/>
    <col min="9489" max="9489" width="16.7109375" style="7" customWidth="1"/>
    <col min="9490" max="9490" width="21.42578125" style="7" customWidth="1"/>
    <col min="9491" max="9491" width="13.5703125" style="7" customWidth="1"/>
    <col min="9492" max="9492" width="2.28515625" style="7" customWidth="1"/>
    <col min="9493" max="9493" width="16.5703125" style="7" customWidth="1"/>
    <col min="9494" max="9494" width="14.5703125" style="7" customWidth="1"/>
    <col min="9495" max="9495" width="41.28515625" style="7" customWidth="1"/>
    <col min="9496" max="9496" width="9.28515625" style="7"/>
    <col min="9497" max="9502" width="17" style="7" customWidth="1"/>
    <col min="9503" max="9503" width="9.28515625" style="7" customWidth="1"/>
    <col min="9504" max="9731" width="9.28515625" style="7"/>
    <col min="9732" max="9732" width="16" style="7" customWidth="1"/>
    <col min="9733" max="9733" width="12.7109375" style="7" customWidth="1"/>
    <col min="9734" max="9734" width="12" style="7" customWidth="1"/>
    <col min="9735" max="9735" width="16" style="7" customWidth="1"/>
    <col min="9736" max="9736" width="55" style="7" bestFit="1" customWidth="1"/>
    <col min="9737" max="9737" width="3.28515625" style="7" customWidth="1"/>
    <col min="9738" max="9738" width="16" style="7" customWidth="1"/>
    <col min="9739" max="9739" width="16.28515625" style="7" customWidth="1"/>
    <col min="9740" max="9740" width="14.7109375" style="7" bestFit="1" customWidth="1"/>
    <col min="9741" max="9741" width="3.42578125" style="7" customWidth="1"/>
    <col min="9742" max="9742" width="15.7109375" style="7" customWidth="1"/>
    <col min="9743" max="9743" width="21" style="7" customWidth="1"/>
    <col min="9744" max="9744" width="3.7109375" style="7" customWidth="1"/>
    <col min="9745" max="9745" width="16.7109375" style="7" customWidth="1"/>
    <col min="9746" max="9746" width="21.42578125" style="7" customWidth="1"/>
    <col min="9747" max="9747" width="13.5703125" style="7" customWidth="1"/>
    <col min="9748" max="9748" width="2.28515625" style="7" customWidth="1"/>
    <col min="9749" max="9749" width="16.5703125" style="7" customWidth="1"/>
    <col min="9750" max="9750" width="14.5703125" style="7" customWidth="1"/>
    <col min="9751" max="9751" width="41.28515625" style="7" customWidth="1"/>
    <col min="9752" max="9752" width="9.28515625" style="7"/>
    <col min="9753" max="9758" width="17" style="7" customWidth="1"/>
    <col min="9759" max="9759" width="9.28515625" style="7" customWidth="1"/>
    <col min="9760" max="9987" width="9.28515625" style="7"/>
    <col min="9988" max="9988" width="16" style="7" customWidth="1"/>
    <col min="9989" max="9989" width="12.7109375" style="7" customWidth="1"/>
    <col min="9990" max="9990" width="12" style="7" customWidth="1"/>
    <col min="9991" max="9991" width="16" style="7" customWidth="1"/>
    <col min="9992" max="9992" width="55" style="7" bestFit="1" customWidth="1"/>
    <col min="9993" max="9993" width="3.28515625" style="7" customWidth="1"/>
    <col min="9994" max="9994" width="16" style="7" customWidth="1"/>
    <col min="9995" max="9995" width="16.28515625" style="7" customWidth="1"/>
    <col min="9996" max="9996" width="14.7109375" style="7" bestFit="1" customWidth="1"/>
    <col min="9997" max="9997" width="3.42578125" style="7" customWidth="1"/>
    <col min="9998" max="9998" width="15.7109375" style="7" customWidth="1"/>
    <col min="9999" max="9999" width="21" style="7" customWidth="1"/>
    <col min="10000" max="10000" width="3.7109375" style="7" customWidth="1"/>
    <col min="10001" max="10001" width="16.7109375" style="7" customWidth="1"/>
    <col min="10002" max="10002" width="21.42578125" style="7" customWidth="1"/>
    <col min="10003" max="10003" width="13.5703125" style="7" customWidth="1"/>
    <col min="10004" max="10004" width="2.28515625" style="7" customWidth="1"/>
    <col min="10005" max="10005" width="16.5703125" style="7" customWidth="1"/>
    <col min="10006" max="10006" width="14.5703125" style="7" customWidth="1"/>
    <col min="10007" max="10007" width="41.28515625" style="7" customWidth="1"/>
    <col min="10008" max="10008" width="9.28515625" style="7"/>
    <col min="10009" max="10014" width="17" style="7" customWidth="1"/>
    <col min="10015" max="10015" width="9.28515625" style="7" customWidth="1"/>
    <col min="10016" max="10243" width="9.28515625" style="7"/>
    <col min="10244" max="10244" width="16" style="7" customWidth="1"/>
    <col min="10245" max="10245" width="12.7109375" style="7" customWidth="1"/>
    <col min="10246" max="10246" width="12" style="7" customWidth="1"/>
    <col min="10247" max="10247" width="16" style="7" customWidth="1"/>
    <col min="10248" max="10248" width="55" style="7" bestFit="1" customWidth="1"/>
    <col min="10249" max="10249" width="3.28515625" style="7" customWidth="1"/>
    <col min="10250" max="10250" width="16" style="7" customWidth="1"/>
    <col min="10251" max="10251" width="16.28515625" style="7" customWidth="1"/>
    <col min="10252" max="10252" width="14.7109375" style="7" bestFit="1" customWidth="1"/>
    <col min="10253" max="10253" width="3.42578125" style="7" customWidth="1"/>
    <col min="10254" max="10254" width="15.7109375" style="7" customWidth="1"/>
    <col min="10255" max="10255" width="21" style="7" customWidth="1"/>
    <col min="10256" max="10256" width="3.7109375" style="7" customWidth="1"/>
    <col min="10257" max="10257" width="16.7109375" style="7" customWidth="1"/>
    <col min="10258" max="10258" width="21.42578125" style="7" customWidth="1"/>
    <col min="10259" max="10259" width="13.5703125" style="7" customWidth="1"/>
    <col min="10260" max="10260" width="2.28515625" style="7" customWidth="1"/>
    <col min="10261" max="10261" width="16.5703125" style="7" customWidth="1"/>
    <col min="10262" max="10262" width="14.5703125" style="7" customWidth="1"/>
    <col min="10263" max="10263" width="41.28515625" style="7" customWidth="1"/>
    <col min="10264" max="10264" width="9.28515625" style="7"/>
    <col min="10265" max="10270" width="17" style="7" customWidth="1"/>
    <col min="10271" max="10271" width="9.28515625" style="7" customWidth="1"/>
    <col min="10272" max="10499" width="9.28515625" style="7"/>
    <col min="10500" max="10500" width="16" style="7" customWidth="1"/>
    <col min="10501" max="10501" width="12.7109375" style="7" customWidth="1"/>
    <col min="10502" max="10502" width="12" style="7" customWidth="1"/>
    <col min="10503" max="10503" width="16" style="7" customWidth="1"/>
    <col min="10504" max="10504" width="55" style="7" bestFit="1" customWidth="1"/>
    <col min="10505" max="10505" width="3.28515625" style="7" customWidth="1"/>
    <col min="10506" max="10506" width="16" style="7" customWidth="1"/>
    <col min="10507" max="10507" width="16.28515625" style="7" customWidth="1"/>
    <col min="10508" max="10508" width="14.7109375" style="7" bestFit="1" customWidth="1"/>
    <col min="10509" max="10509" width="3.42578125" style="7" customWidth="1"/>
    <col min="10510" max="10510" width="15.7109375" style="7" customWidth="1"/>
    <col min="10511" max="10511" width="21" style="7" customWidth="1"/>
    <col min="10512" max="10512" width="3.7109375" style="7" customWidth="1"/>
    <col min="10513" max="10513" width="16.7109375" style="7" customWidth="1"/>
    <col min="10514" max="10514" width="21.42578125" style="7" customWidth="1"/>
    <col min="10515" max="10515" width="13.5703125" style="7" customWidth="1"/>
    <col min="10516" max="10516" width="2.28515625" style="7" customWidth="1"/>
    <col min="10517" max="10517" width="16.5703125" style="7" customWidth="1"/>
    <col min="10518" max="10518" width="14.5703125" style="7" customWidth="1"/>
    <col min="10519" max="10519" width="41.28515625" style="7" customWidth="1"/>
    <col min="10520" max="10520" width="9.28515625" style="7"/>
    <col min="10521" max="10526" width="17" style="7" customWidth="1"/>
    <col min="10527" max="10527" width="9.28515625" style="7" customWidth="1"/>
    <col min="10528" max="10755" width="9.28515625" style="7"/>
    <col min="10756" max="10756" width="16" style="7" customWidth="1"/>
    <col min="10757" max="10757" width="12.7109375" style="7" customWidth="1"/>
    <col min="10758" max="10758" width="12" style="7" customWidth="1"/>
    <col min="10759" max="10759" width="16" style="7" customWidth="1"/>
    <col min="10760" max="10760" width="55" style="7" bestFit="1" customWidth="1"/>
    <col min="10761" max="10761" width="3.28515625" style="7" customWidth="1"/>
    <col min="10762" max="10762" width="16" style="7" customWidth="1"/>
    <col min="10763" max="10763" width="16.28515625" style="7" customWidth="1"/>
    <col min="10764" max="10764" width="14.7109375" style="7" bestFit="1" customWidth="1"/>
    <col min="10765" max="10765" width="3.42578125" style="7" customWidth="1"/>
    <col min="10766" max="10766" width="15.7109375" style="7" customWidth="1"/>
    <col min="10767" max="10767" width="21" style="7" customWidth="1"/>
    <col min="10768" max="10768" width="3.7109375" style="7" customWidth="1"/>
    <col min="10769" max="10769" width="16.7109375" style="7" customWidth="1"/>
    <col min="10770" max="10770" width="21.42578125" style="7" customWidth="1"/>
    <col min="10771" max="10771" width="13.5703125" style="7" customWidth="1"/>
    <col min="10772" max="10772" width="2.28515625" style="7" customWidth="1"/>
    <col min="10773" max="10773" width="16.5703125" style="7" customWidth="1"/>
    <col min="10774" max="10774" width="14.5703125" style="7" customWidth="1"/>
    <col min="10775" max="10775" width="41.28515625" style="7" customWidth="1"/>
    <col min="10776" max="10776" width="9.28515625" style="7"/>
    <col min="10777" max="10782" width="17" style="7" customWidth="1"/>
    <col min="10783" max="10783" width="9.28515625" style="7" customWidth="1"/>
    <col min="10784" max="11011" width="9.28515625" style="7"/>
    <col min="11012" max="11012" width="16" style="7" customWidth="1"/>
    <col min="11013" max="11013" width="12.7109375" style="7" customWidth="1"/>
    <col min="11014" max="11014" width="12" style="7" customWidth="1"/>
    <col min="11015" max="11015" width="16" style="7" customWidth="1"/>
    <col min="11016" max="11016" width="55" style="7" bestFit="1" customWidth="1"/>
    <col min="11017" max="11017" width="3.28515625" style="7" customWidth="1"/>
    <col min="11018" max="11018" width="16" style="7" customWidth="1"/>
    <col min="11019" max="11019" width="16.28515625" style="7" customWidth="1"/>
    <col min="11020" max="11020" width="14.7109375" style="7" bestFit="1" customWidth="1"/>
    <col min="11021" max="11021" width="3.42578125" style="7" customWidth="1"/>
    <col min="11022" max="11022" width="15.7109375" style="7" customWidth="1"/>
    <col min="11023" max="11023" width="21" style="7" customWidth="1"/>
    <col min="11024" max="11024" width="3.7109375" style="7" customWidth="1"/>
    <col min="11025" max="11025" width="16.7109375" style="7" customWidth="1"/>
    <col min="11026" max="11026" width="21.42578125" style="7" customWidth="1"/>
    <col min="11027" max="11027" width="13.5703125" style="7" customWidth="1"/>
    <col min="11028" max="11028" width="2.28515625" style="7" customWidth="1"/>
    <col min="11029" max="11029" width="16.5703125" style="7" customWidth="1"/>
    <col min="11030" max="11030" width="14.5703125" style="7" customWidth="1"/>
    <col min="11031" max="11031" width="41.28515625" style="7" customWidth="1"/>
    <col min="11032" max="11032" width="9.28515625" style="7"/>
    <col min="11033" max="11038" width="17" style="7" customWidth="1"/>
    <col min="11039" max="11039" width="9.28515625" style="7" customWidth="1"/>
    <col min="11040" max="11267" width="9.28515625" style="7"/>
    <col min="11268" max="11268" width="16" style="7" customWidth="1"/>
    <col min="11269" max="11269" width="12.7109375" style="7" customWidth="1"/>
    <col min="11270" max="11270" width="12" style="7" customWidth="1"/>
    <col min="11271" max="11271" width="16" style="7" customWidth="1"/>
    <col min="11272" max="11272" width="55" style="7" bestFit="1" customWidth="1"/>
    <col min="11273" max="11273" width="3.28515625" style="7" customWidth="1"/>
    <col min="11274" max="11274" width="16" style="7" customWidth="1"/>
    <col min="11275" max="11275" width="16.28515625" style="7" customWidth="1"/>
    <col min="11276" max="11276" width="14.7109375" style="7" bestFit="1" customWidth="1"/>
    <col min="11277" max="11277" width="3.42578125" style="7" customWidth="1"/>
    <col min="11278" max="11278" width="15.7109375" style="7" customWidth="1"/>
    <col min="11279" max="11279" width="21" style="7" customWidth="1"/>
    <col min="11280" max="11280" width="3.7109375" style="7" customWidth="1"/>
    <col min="11281" max="11281" width="16.7109375" style="7" customWidth="1"/>
    <col min="11282" max="11282" width="21.42578125" style="7" customWidth="1"/>
    <col min="11283" max="11283" width="13.5703125" style="7" customWidth="1"/>
    <col min="11284" max="11284" width="2.28515625" style="7" customWidth="1"/>
    <col min="11285" max="11285" width="16.5703125" style="7" customWidth="1"/>
    <col min="11286" max="11286" width="14.5703125" style="7" customWidth="1"/>
    <col min="11287" max="11287" width="41.28515625" style="7" customWidth="1"/>
    <col min="11288" max="11288" width="9.28515625" style="7"/>
    <col min="11289" max="11294" width="17" style="7" customWidth="1"/>
    <col min="11295" max="11295" width="9.28515625" style="7" customWidth="1"/>
    <col min="11296" max="11523" width="9.28515625" style="7"/>
    <col min="11524" max="11524" width="16" style="7" customWidth="1"/>
    <col min="11525" max="11525" width="12.7109375" style="7" customWidth="1"/>
    <col min="11526" max="11526" width="12" style="7" customWidth="1"/>
    <col min="11527" max="11527" width="16" style="7" customWidth="1"/>
    <col min="11528" max="11528" width="55" style="7" bestFit="1" customWidth="1"/>
    <col min="11529" max="11529" width="3.28515625" style="7" customWidth="1"/>
    <col min="11530" max="11530" width="16" style="7" customWidth="1"/>
    <col min="11531" max="11531" width="16.28515625" style="7" customWidth="1"/>
    <col min="11532" max="11532" width="14.7109375" style="7" bestFit="1" customWidth="1"/>
    <col min="11533" max="11533" width="3.42578125" style="7" customWidth="1"/>
    <col min="11534" max="11534" width="15.7109375" style="7" customWidth="1"/>
    <col min="11535" max="11535" width="21" style="7" customWidth="1"/>
    <col min="11536" max="11536" width="3.7109375" style="7" customWidth="1"/>
    <col min="11537" max="11537" width="16.7109375" style="7" customWidth="1"/>
    <col min="11538" max="11538" width="21.42578125" style="7" customWidth="1"/>
    <col min="11539" max="11539" width="13.5703125" style="7" customWidth="1"/>
    <col min="11540" max="11540" width="2.28515625" style="7" customWidth="1"/>
    <col min="11541" max="11541" width="16.5703125" style="7" customWidth="1"/>
    <col min="11542" max="11542" width="14.5703125" style="7" customWidth="1"/>
    <col min="11543" max="11543" width="41.28515625" style="7" customWidth="1"/>
    <col min="11544" max="11544" width="9.28515625" style="7"/>
    <col min="11545" max="11550" width="17" style="7" customWidth="1"/>
    <col min="11551" max="11551" width="9.28515625" style="7" customWidth="1"/>
    <col min="11552" max="11779" width="9.28515625" style="7"/>
    <col min="11780" max="11780" width="16" style="7" customWidth="1"/>
    <col min="11781" max="11781" width="12.7109375" style="7" customWidth="1"/>
    <col min="11782" max="11782" width="12" style="7" customWidth="1"/>
    <col min="11783" max="11783" width="16" style="7" customWidth="1"/>
    <col min="11784" max="11784" width="55" style="7" bestFit="1" customWidth="1"/>
    <col min="11785" max="11785" width="3.28515625" style="7" customWidth="1"/>
    <col min="11786" max="11786" width="16" style="7" customWidth="1"/>
    <col min="11787" max="11787" width="16.28515625" style="7" customWidth="1"/>
    <col min="11788" max="11788" width="14.7109375" style="7" bestFit="1" customWidth="1"/>
    <col min="11789" max="11789" width="3.42578125" style="7" customWidth="1"/>
    <col min="11790" max="11790" width="15.7109375" style="7" customWidth="1"/>
    <col min="11791" max="11791" width="21" style="7" customWidth="1"/>
    <col min="11792" max="11792" width="3.7109375" style="7" customWidth="1"/>
    <col min="11793" max="11793" width="16.7109375" style="7" customWidth="1"/>
    <col min="11794" max="11794" width="21.42578125" style="7" customWidth="1"/>
    <col min="11795" max="11795" width="13.5703125" style="7" customWidth="1"/>
    <col min="11796" max="11796" width="2.28515625" style="7" customWidth="1"/>
    <col min="11797" max="11797" width="16.5703125" style="7" customWidth="1"/>
    <col min="11798" max="11798" width="14.5703125" style="7" customWidth="1"/>
    <col min="11799" max="11799" width="41.28515625" style="7" customWidth="1"/>
    <col min="11800" max="11800" width="9.28515625" style="7"/>
    <col min="11801" max="11806" width="17" style="7" customWidth="1"/>
    <col min="11807" max="11807" width="9.28515625" style="7" customWidth="1"/>
    <col min="11808" max="12035" width="9.28515625" style="7"/>
    <col min="12036" max="12036" width="16" style="7" customWidth="1"/>
    <col min="12037" max="12037" width="12.7109375" style="7" customWidth="1"/>
    <col min="12038" max="12038" width="12" style="7" customWidth="1"/>
    <col min="12039" max="12039" width="16" style="7" customWidth="1"/>
    <col min="12040" max="12040" width="55" style="7" bestFit="1" customWidth="1"/>
    <col min="12041" max="12041" width="3.28515625" style="7" customWidth="1"/>
    <col min="12042" max="12042" width="16" style="7" customWidth="1"/>
    <col min="12043" max="12043" width="16.28515625" style="7" customWidth="1"/>
    <col min="12044" max="12044" width="14.7109375" style="7" bestFit="1" customWidth="1"/>
    <col min="12045" max="12045" width="3.42578125" style="7" customWidth="1"/>
    <col min="12046" max="12046" width="15.7109375" style="7" customWidth="1"/>
    <col min="12047" max="12047" width="21" style="7" customWidth="1"/>
    <col min="12048" max="12048" width="3.7109375" style="7" customWidth="1"/>
    <col min="12049" max="12049" width="16.7109375" style="7" customWidth="1"/>
    <col min="12050" max="12050" width="21.42578125" style="7" customWidth="1"/>
    <col min="12051" max="12051" width="13.5703125" style="7" customWidth="1"/>
    <col min="12052" max="12052" width="2.28515625" style="7" customWidth="1"/>
    <col min="12053" max="12053" width="16.5703125" style="7" customWidth="1"/>
    <col min="12054" max="12054" width="14.5703125" style="7" customWidth="1"/>
    <col min="12055" max="12055" width="41.28515625" style="7" customWidth="1"/>
    <col min="12056" max="12056" width="9.28515625" style="7"/>
    <col min="12057" max="12062" width="17" style="7" customWidth="1"/>
    <col min="12063" max="12063" width="9.28515625" style="7" customWidth="1"/>
    <col min="12064" max="12291" width="9.28515625" style="7"/>
    <col min="12292" max="12292" width="16" style="7" customWidth="1"/>
    <col min="12293" max="12293" width="12.7109375" style="7" customWidth="1"/>
    <col min="12294" max="12294" width="12" style="7" customWidth="1"/>
    <col min="12295" max="12295" width="16" style="7" customWidth="1"/>
    <col min="12296" max="12296" width="55" style="7" bestFit="1" customWidth="1"/>
    <col min="12297" max="12297" width="3.28515625" style="7" customWidth="1"/>
    <col min="12298" max="12298" width="16" style="7" customWidth="1"/>
    <col min="12299" max="12299" width="16.28515625" style="7" customWidth="1"/>
    <col min="12300" max="12300" width="14.7109375" style="7" bestFit="1" customWidth="1"/>
    <col min="12301" max="12301" width="3.42578125" style="7" customWidth="1"/>
    <col min="12302" max="12302" width="15.7109375" style="7" customWidth="1"/>
    <col min="12303" max="12303" width="21" style="7" customWidth="1"/>
    <col min="12304" max="12304" width="3.7109375" style="7" customWidth="1"/>
    <col min="12305" max="12305" width="16.7109375" style="7" customWidth="1"/>
    <col min="12306" max="12306" width="21.42578125" style="7" customWidth="1"/>
    <col min="12307" max="12307" width="13.5703125" style="7" customWidth="1"/>
    <col min="12308" max="12308" width="2.28515625" style="7" customWidth="1"/>
    <col min="12309" max="12309" width="16.5703125" style="7" customWidth="1"/>
    <col min="12310" max="12310" width="14.5703125" style="7" customWidth="1"/>
    <col min="12311" max="12311" width="41.28515625" style="7" customWidth="1"/>
    <col min="12312" max="12312" width="9.28515625" style="7"/>
    <col min="12313" max="12318" width="17" style="7" customWidth="1"/>
    <col min="12319" max="12319" width="9.28515625" style="7" customWidth="1"/>
    <col min="12320" max="12547" width="9.28515625" style="7"/>
    <col min="12548" max="12548" width="16" style="7" customWidth="1"/>
    <col min="12549" max="12549" width="12.7109375" style="7" customWidth="1"/>
    <col min="12550" max="12550" width="12" style="7" customWidth="1"/>
    <col min="12551" max="12551" width="16" style="7" customWidth="1"/>
    <col min="12552" max="12552" width="55" style="7" bestFit="1" customWidth="1"/>
    <col min="12553" max="12553" width="3.28515625" style="7" customWidth="1"/>
    <col min="12554" max="12554" width="16" style="7" customWidth="1"/>
    <col min="12555" max="12555" width="16.28515625" style="7" customWidth="1"/>
    <col min="12556" max="12556" width="14.7109375" style="7" bestFit="1" customWidth="1"/>
    <col min="12557" max="12557" width="3.42578125" style="7" customWidth="1"/>
    <col min="12558" max="12558" width="15.7109375" style="7" customWidth="1"/>
    <col min="12559" max="12559" width="21" style="7" customWidth="1"/>
    <col min="12560" max="12560" width="3.7109375" style="7" customWidth="1"/>
    <col min="12561" max="12561" width="16.7109375" style="7" customWidth="1"/>
    <col min="12562" max="12562" width="21.42578125" style="7" customWidth="1"/>
    <col min="12563" max="12563" width="13.5703125" style="7" customWidth="1"/>
    <col min="12564" max="12564" width="2.28515625" style="7" customWidth="1"/>
    <col min="12565" max="12565" width="16.5703125" style="7" customWidth="1"/>
    <col min="12566" max="12566" width="14.5703125" style="7" customWidth="1"/>
    <col min="12567" max="12567" width="41.28515625" style="7" customWidth="1"/>
    <col min="12568" max="12568" width="9.28515625" style="7"/>
    <col min="12569" max="12574" width="17" style="7" customWidth="1"/>
    <col min="12575" max="12575" width="9.28515625" style="7" customWidth="1"/>
    <col min="12576" max="12803" width="9.28515625" style="7"/>
    <col min="12804" max="12804" width="16" style="7" customWidth="1"/>
    <col min="12805" max="12805" width="12.7109375" style="7" customWidth="1"/>
    <col min="12806" max="12806" width="12" style="7" customWidth="1"/>
    <col min="12807" max="12807" width="16" style="7" customWidth="1"/>
    <col min="12808" max="12808" width="55" style="7" bestFit="1" customWidth="1"/>
    <col min="12809" max="12809" width="3.28515625" style="7" customWidth="1"/>
    <col min="12810" max="12810" width="16" style="7" customWidth="1"/>
    <col min="12811" max="12811" width="16.28515625" style="7" customWidth="1"/>
    <col min="12812" max="12812" width="14.7109375" style="7" bestFit="1" customWidth="1"/>
    <col min="12813" max="12813" width="3.42578125" style="7" customWidth="1"/>
    <col min="12814" max="12814" width="15.7109375" style="7" customWidth="1"/>
    <col min="12815" max="12815" width="21" style="7" customWidth="1"/>
    <col min="12816" max="12816" width="3.7109375" style="7" customWidth="1"/>
    <col min="12817" max="12817" width="16.7109375" style="7" customWidth="1"/>
    <col min="12818" max="12818" width="21.42578125" style="7" customWidth="1"/>
    <col min="12819" max="12819" width="13.5703125" style="7" customWidth="1"/>
    <col min="12820" max="12820" width="2.28515625" style="7" customWidth="1"/>
    <col min="12821" max="12821" width="16.5703125" style="7" customWidth="1"/>
    <col min="12822" max="12822" width="14.5703125" style="7" customWidth="1"/>
    <col min="12823" max="12823" width="41.28515625" style="7" customWidth="1"/>
    <col min="12824" max="12824" width="9.28515625" style="7"/>
    <col min="12825" max="12830" width="17" style="7" customWidth="1"/>
    <col min="12831" max="12831" width="9.28515625" style="7" customWidth="1"/>
    <col min="12832" max="13059" width="9.28515625" style="7"/>
    <col min="13060" max="13060" width="16" style="7" customWidth="1"/>
    <col min="13061" max="13061" width="12.7109375" style="7" customWidth="1"/>
    <col min="13062" max="13062" width="12" style="7" customWidth="1"/>
    <col min="13063" max="13063" width="16" style="7" customWidth="1"/>
    <col min="13064" max="13064" width="55" style="7" bestFit="1" customWidth="1"/>
    <col min="13065" max="13065" width="3.28515625" style="7" customWidth="1"/>
    <col min="13066" max="13066" width="16" style="7" customWidth="1"/>
    <col min="13067" max="13067" width="16.28515625" style="7" customWidth="1"/>
    <col min="13068" max="13068" width="14.7109375" style="7" bestFit="1" customWidth="1"/>
    <col min="13069" max="13069" width="3.42578125" style="7" customWidth="1"/>
    <col min="13070" max="13070" width="15.7109375" style="7" customWidth="1"/>
    <col min="13071" max="13071" width="21" style="7" customWidth="1"/>
    <col min="13072" max="13072" width="3.7109375" style="7" customWidth="1"/>
    <col min="13073" max="13073" width="16.7109375" style="7" customWidth="1"/>
    <col min="13074" max="13074" width="21.42578125" style="7" customWidth="1"/>
    <col min="13075" max="13075" width="13.5703125" style="7" customWidth="1"/>
    <col min="13076" max="13076" width="2.28515625" style="7" customWidth="1"/>
    <col min="13077" max="13077" width="16.5703125" style="7" customWidth="1"/>
    <col min="13078" max="13078" width="14.5703125" style="7" customWidth="1"/>
    <col min="13079" max="13079" width="41.28515625" style="7" customWidth="1"/>
    <col min="13080" max="13080" width="9.28515625" style="7"/>
    <col min="13081" max="13086" width="17" style="7" customWidth="1"/>
    <col min="13087" max="13087" width="9.28515625" style="7" customWidth="1"/>
    <col min="13088" max="13315" width="9.28515625" style="7"/>
    <col min="13316" max="13316" width="16" style="7" customWidth="1"/>
    <col min="13317" max="13317" width="12.7109375" style="7" customWidth="1"/>
    <col min="13318" max="13318" width="12" style="7" customWidth="1"/>
    <col min="13319" max="13319" width="16" style="7" customWidth="1"/>
    <col min="13320" max="13320" width="55" style="7" bestFit="1" customWidth="1"/>
    <col min="13321" max="13321" width="3.28515625" style="7" customWidth="1"/>
    <col min="13322" max="13322" width="16" style="7" customWidth="1"/>
    <col min="13323" max="13323" width="16.28515625" style="7" customWidth="1"/>
    <col min="13324" max="13324" width="14.7109375" style="7" bestFit="1" customWidth="1"/>
    <col min="13325" max="13325" width="3.42578125" style="7" customWidth="1"/>
    <col min="13326" max="13326" width="15.7109375" style="7" customWidth="1"/>
    <col min="13327" max="13327" width="21" style="7" customWidth="1"/>
    <col min="13328" max="13328" width="3.7109375" style="7" customWidth="1"/>
    <col min="13329" max="13329" width="16.7109375" style="7" customWidth="1"/>
    <col min="13330" max="13330" width="21.42578125" style="7" customWidth="1"/>
    <col min="13331" max="13331" width="13.5703125" style="7" customWidth="1"/>
    <col min="13332" max="13332" width="2.28515625" style="7" customWidth="1"/>
    <col min="13333" max="13333" width="16.5703125" style="7" customWidth="1"/>
    <col min="13334" max="13334" width="14.5703125" style="7" customWidth="1"/>
    <col min="13335" max="13335" width="41.28515625" style="7" customWidth="1"/>
    <col min="13336" max="13336" width="9.28515625" style="7"/>
    <col min="13337" max="13342" width="17" style="7" customWidth="1"/>
    <col min="13343" max="13343" width="9.28515625" style="7" customWidth="1"/>
    <col min="13344" max="13571" width="9.28515625" style="7"/>
    <col min="13572" max="13572" width="16" style="7" customWidth="1"/>
    <col min="13573" max="13573" width="12.7109375" style="7" customWidth="1"/>
    <col min="13574" max="13574" width="12" style="7" customWidth="1"/>
    <col min="13575" max="13575" width="16" style="7" customWidth="1"/>
    <col min="13576" max="13576" width="55" style="7" bestFit="1" customWidth="1"/>
    <col min="13577" max="13577" width="3.28515625" style="7" customWidth="1"/>
    <col min="13578" max="13578" width="16" style="7" customWidth="1"/>
    <col min="13579" max="13579" width="16.28515625" style="7" customWidth="1"/>
    <col min="13580" max="13580" width="14.7109375" style="7" bestFit="1" customWidth="1"/>
    <col min="13581" max="13581" width="3.42578125" style="7" customWidth="1"/>
    <col min="13582" max="13582" width="15.7109375" style="7" customWidth="1"/>
    <col min="13583" max="13583" width="21" style="7" customWidth="1"/>
    <col min="13584" max="13584" width="3.7109375" style="7" customWidth="1"/>
    <col min="13585" max="13585" width="16.7109375" style="7" customWidth="1"/>
    <col min="13586" max="13586" width="21.42578125" style="7" customWidth="1"/>
    <col min="13587" max="13587" width="13.5703125" style="7" customWidth="1"/>
    <col min="13588" max="13588" width="2.28515625" style="7" customWidth="1"/>
    <col min="13589" max="13589" width="16.5703125" style="7" customWidth="1"/>
    <col min="13590" max="13590" width="14.5703125" style="7" customWidth="1"/>
    <col min="13591" max="13591" width="41.28515625" style="7" customWidth="1"/>
    <col min="13592" max="13592" width="9.28515625" style="7"/>
    <col min="13593" max="13598" width="17" style="7" customWidth="1"/>
    <col min="13599" max="13599" width="9.28515625" style="7" customWidth="1"/>
    <col min="13600" max="13827" width="9.28515625" style="7"/>
    <col min="13828" max="13828" width="16" style="7" customWidth="1"/>
    <col min="13829" max="13829" width="12.7109375" style="7" customWidth="1"/>
    <col min="13830" max="13830" width="12" style="7" customWidth="1"/>
    <col min="13831" max="13831" width="16" style="7" customWidth="1"/>
    <col min="13832" max="13832" width="55" style="7" bestFit="1" customWidth="1"/>
    <col min="13833" max="13833" width="3.28515625" style="7" customWidth="1"/>
    <col min="13834" max="13834" width="16" style="7" customWidth="1"/>
    <col min="13835" max="13835" width="16.28515625" style="7" customWidth="1"/>
    <col min="13836" max="13836" width="14.7109375" style="7" bestFit="1" customWidth="1"/>
    <col min="13837" max="13837" width="3.42578125" style="7" customWidth="1"/>
    <col min="13838" max="13838" width="15.7109375" style="7" customWidth="1"/>
    <col min="13839" max="13839" width="21" style="7" customWidth="1"/>
    <col min="13840" max="13840" width="3.7109375" style="7" customWidth="1"/>
    <col min="13841" max="13841" width="16.7109375" style="7" customWidth="1"/>
    <col min="13842" max="13842" width="21.42578125" style="7" customWidth="1"/>
    <col min="13843" max="13843" width="13.5703125" style="7" customWidth="1"/>
    <col min="13844" max="13844" width="2.28515625" style="7" customWidth="1"/>
    <col min="13845" max="13845" width="16.5703125" style="7" customWidth="1"/>
    <col min="13846" max="13846" width="14.5703125" style="7" customWidth="1"/>
    <col min="13847" max="13847" width="41.28515625" style="7" customWidth="1"/>
    <col min="13848" max="13848" width="9.28515625" style="7"/>
    <col min="13849" max="13854" width="17" style="7" customWidth="1"/>
    <col min="13855" max="13855" width="9.28515625" style="7" customWidth="1"/>
    <col min="13856" max="14083" width="9.28515625" style="7"/>
    <col min="14084" max="14084" width="16" style="7" customWidth="1"/>
    <col min="14085" max="14085" width="12.7109375" style="7" customWidth="1"/>
    <col min="14086" max="14086" width="12" style="7" customWidth="1"/>
    <col min="14087" max="14087" width="16" style="7" customWidth="1"/>
    <col min="14088" max="14088" width="55" style="7" bestFit="1" customWidth="1"/>
    <col min="14089" max="14089" width="3.28515625" style="7" customWidth="1"/>
    <col min="14090" max="14090" width="16" style="7" customWidth="1"/>
    <col min="14091" max="14091" width="16.28515625" style="7" customWidth="1"/>
    <col min="14092" max="14092" width="14.7109375" style="7" bestFit="1" customWidth="1"/>
    <col min="14093" max="14093" width="3.42578125" style="7" customWidth="1"/>
    <col min="14094" max="14094" width="15.7109375" style="7" customWidth="1"/>
    <col min="14095" max="14095" width="21" style="7" customWidth="1"/>
    <col min="14096" max="14096" width="3.7109375" style="7" customWidth="1"/>
    <col min="14097" max="14097" width="16.7109375" style="7" customWidth="1"/>
    <col min="14098" max="14098" width="21.42578125" style="7" customWidth="1"/>
    <col min="14099" max="14099" width="13.5703125" style="7" customWidth="1"/>
    <col min="14100" max="14100" width="2.28515625" style="7" customWidth="1"/>
    <col min="14101" max="14101" width="16.5703125" style="7" customWidth="1"/>
    <col min="14102" max="14102" width="14.5703125" style="7" customWidth="1"/>
    <col min="14103" max="14103" width="41.28515625" style="7" customWidth="1"/>
    <col min="14104" max="14104" width="9.28515625" style="7"/>
    <col min="14105" max="14110" width="17" style="7" customWidth="1"/>
    <col min="14111" max="14111" width="9.28515625" style="7" customWidth="1"/>
    <col min="14112" max="14339" width="9.28515625" style="7"/>
    <col min="14340" max="14340" width="16" style="7" customWidth="1"/>
    <col min="14341" max="14341" width="12.7109375" style="7" customWidth="1"/>
    <col min="14342" max="14342" width="12" style="7" customWidth="1"/>
    <col min="14343" max="14343" width="16" style="7" customWidth="1"/>
    <col min="14344" max="14344" width="55" style="7" bestFit="1" customWidth="1"/>
    <col min="14345" max="14345" width="3.28515625" style="7" customWidth="1"/>
    <col min="14346" max="14346" width="16" style="7" customWidth="1"/>
    <col min="14347" max="14347" width="16.28515625" style="7" customWidth="1"/>
    <col min="14348" max="14348" width="14.7109375" style="7" bestFit="1" customWidth="1"/>
    <col min="14349" max="14349" width="3.42578125" style="7" customWidth="1"/>
    <col min="14350" max="14350" width="15.7109375" style="7" customWidth="1"/>
    <col min="14351" max="14351" width="21" style="7" customWidth="1"/>
    <col min="14352" max="14352" width="3.7109375" style="7" customWidth="1"/>
    <col min="14353" max="14353" width="16.7109375" style="7" customWidth="1"/>
    <col min="14354" max="14354" width="21.42578125" style="7" customWidth="1"/>
    <col min="14355" max="14355" width="13.5703125" style="7" customWidth="1"/>
    <col min="14356" max="14356" width="2.28515625" style="7" customWidth="1"/>
    <col min="14357" max="14357" width="16.5703125" style="7" customWidth="1"/>
    <col min="14358" max="14358" width="14.5703125" style="7" customWidth="1"/>
    <col min="14359" max="14359" width="41.28515625" style="7" customWidth="1"/>
    <col min="14360" max="14360" width="9.28515625" style="7"/>
    <col min="14361" max="14366" width="17" style="7" customWidth="1"/>
    <col min="14367" max="14367" width="9.28515625" style="7" customWidth="1"/>
    <col min="14368" max="14595" width="9.28515625" style="7"/>
    <col min="14596" max="14596" width="16" style="7" customWidth="1"/>
    <col min="14597" max="14597" width="12.7109375" style="7" customWidth="1"/>
    <col min="14598" max="14598" width="12" style="7" customWidth="1"/>
    <col min="14599" max="14599" width="16" style="7" customWidth="1"/>
    <col min="14600" max="14600" width="55" style="7" bestFit="1" customWidth="1"/>
    <col min="14601" max="14601" width="3.28515625" style="7" customWidth="1"/>
    <col min="14602" max="14602" width="16" style="7" customWidth="1"/>
    <col min="14603" max="14603" width="16.28515625" style="7" customWidth="1"/>
    <col min="14604" max="14604" width="14.7109375" style="7" bestFit="1" customWidth="1"/>
    <col min="14605" max="14605" width="3.42578125" style="7" customWidth="1"/>
    <col min="14606" max="14606" width="15.7109375" style="7" customWidth="1"/>
    <col min="14607" max="14607" width="21" style="7" customWidth="1"/>
    <col min="14608" max="14608" width="3.7109375" style="7" customWidth="1"/>
    <col min="14609" max="14609" width="16.7109375" style="7" customWidth="1"/>
    <col min="14610" max="14610" width="21.42578125" style="7" customWidth="1"/>
    <col min="14611" max="14611" width="13.5703125" style="7" customWidth="1"/>
    <col min="14612" max="14612" width="2.28515625" style="7" customWidth="1"/>
    <col min="14613" max="14613" width="16.5703125" style="7" customWidth="1"/>
    <col min="14614" max="14614" width="14.5703125" style="7" customWidth="1"/>
    <col min="14615" max="14615" width="41.28515625" style="7" customWidth="1"/>
    <col min="14616" max="14616" width="9.28515625" style="7"/>
    <col min="14617" max="14622" width="17" style="7" customWidth="1"/>
    <col min="14623" max="14623" width="9.28515625" style="7" customWidth="1"/>
    <col min="14624" max="14851" width="9.28515625" style="7"/>
    <col min="14852" max="14852" width="16" style="7" customWidth="1"/>
    <col min="14853" max="14853" width="12.7109375" style="7" customWidth="1"/>
    <col min="14854" max="14854" width="12" style="7" customWidth="1"/>
    <col min="14855" max="14855" width="16" style="7" customWidth="1"/>
    <col min="14856" max="14856" width="55" style="7" bestFit="1" customWidth="1"/>
    <col min="14857" max="14857" width="3.28515625" style="7" customWidth="1"/>
    <col min="14858" max="14858" width="16" style="7" customWidth="1"/>
    <col min="14859" max="14859" width="16.28515625" style="7" customWidth="1"/>
    <col min="14860" max="14860" width="14.7109375" style="7" bestFit="1" customWidth="1"/>
    <col min="14861" max="14861" width="3.42578125" style="7" customWidth="1"/>
    <col min="14862" max="14862" width="15.7109375" style="7" customWidth="1"/>
    <col min="14863" max="14863" width="21" style="7" customWidth="1"/>
    <col min="14864" max="14864" width="3.7109375" style="7" customWidth="1"/>
    <col min="14865" max="14865" width="16.7109375" style="7" customWidth="1"/>
    <col min="14866" max="14866" width="21.42578125" style="7" customWidth="1"/>
    <col min="14867" max="14867" width="13.5703125" style="7" customWidth="1"/>
    <col min="14868" max="14868" width="2.28515625" style="7" customWidth="1"/>
    <col min="14869" max="14869" width="16.5703125" style="7" customWidth="1"/>
    <col min="14870" max="14870" width="14.5703125" style="7" customWidth="1"/>
    <col min="14871" max="14871" width="41.28515625" style="7" customWidth="1"/>
    <col min="14872" max="14872" width="9.28515625" style="7"/>
    <col min="14873" max="14878" width="17" style="7" customWidth="1"/>
    <col min="14879" max="14879" width="9.28515625" style="7" customWidth="1"/>
    <col min="14880" max="15107" width="9.28515625" style="7"/>
    <col min="15108" max="15108" width="16" style="7" customWidth="1"/>
    <col min="15109" max="15109" width="12.7109375" style="7" customWidth="1"/>
    <col min="15110" max="15110" width="12" style="7" customWidth="1"/>
    <col min="15111" max="15111" width="16" style="7" customWidth="1"/>
    <col min="15112" max="15112" width="55" style="7" bestFit="1" customWidth="1"/>
    <col min="15113" max="15113" width="3.28515625" style="7" customWidth="1"/>
    <col min="15114" max="15114" width="16" style="7" customWidth="1"/>
    <col min="15115" max="15115" width="16.28515625" style="7" customWidth="1"/>
    <col min="15116" max="15116" width="14.7109375" style="7" bestFit="1" customWidth="1"/>
    <col min="15117" max="15117" width="3.42578125" style="7" customWidth="1"/>
    <col min="15118" max="15118" width="15.7109375" style="7" customWidth="1"/>
    <col min="15119" max="15119" width="21" style="7" customWidth="1"/>
    <col min="15120" max="15120" width="3.7109375" style="7" customWidth="1"/>
    <col min="15121" max="15121" width="16.7109375" style="7" customWidth="1"/>
    <col min="15122" max="15122" width="21.42578125" style="7" customWidth="1"/>
    <col min="15123" max="15123" width="13.5703125" style="7" customWidth="1"/>
    <col min="15124" max="15124" width="2.28515625" style="7" customWidth="1"/>
    <col min="15125" max="15125" width="16.5703125" style="7" customWidth="1"/>
    <col min="15126" max="15126" width="14.5703125" style="7" customWidth="1"/>
    <col min="15127" max="15127" width="41.28515625" style="7" customWidth="1"/>
    <col min="15128" max="15128" width="9.28515625" style="7"/>
    <col min="15129" max="15134" width="17" style="7" customWidth="1"/>
    <col min="15135" max="15135" width="9.28515625" style="7" customWidth="1"/>
    <col min="15136" max="15363" width="9.28515625" style="7"/>
    <col min="15364" max="15364" width="16" style="7" customWidth="1"/>
    <col min="15365" max="15365" width="12.7109375" style="7" customWidth="1"/>
    <col min="15366" max="15366" width="12" style="7" customWidth="1"/>
    <col min="15367" max="15367" width="16" style="7" customWidth="1"/>
    <col min="15368" max="15368" width="55" style="7" bestFit="1" customWidth="1"/>
    <col min="15369" max="15369" width="3.28515625" style="7" customWidth="1"/>
    <col min="15370" max="15370" width="16" style="7" customWidth="1"/>
    <col min="15371" max="15371" width="16.28515625" style="7" customWidth="1"/>
    <col min="15372" max="15372" width="14.7109375" style="7" bestFit="1" customWidth="1"/>
    <col min="15373" max="15373" width="3.42578125" style="7" customWidth="1"/>
    <col min="15374" max="15374" width="15.7109375" style="7" customWidth="1"/>
    <col min="15375" max="15375" width="21" style="7" customWidth="1"/>
    <col min="15376" max="15376" width="3.7109375" style="7" customWidth="1"/>
    <col min="15377" max="15377" width="16.7109375" style="7" customWidth="1"/>
    <col min="15378" max="15378" width="21.42578125" style="7" customWidth="1"/>
    <col min="15379" max="15379" width="13.5703125" style="7" customWidth="1"/>
    <col min="15380" max="15380" width="2.28515625" style="7" customWidth="1"/>
    <col min="15381" max="15381" width="16.5703125" style="7" customWidth="1"/>
    <col min="15382" max="15382" width="14.5703125" style="7" customWidth="1"/>
    <col min="15383" max="15383" width="41.28515625" style="7" customWidth="1"/>
    <col min="15384" max="15384" width="9.28515625" style="7"/>
    <col min="15385" max="15390" width="17" style="7" customWidth="1"/>
    <col min="15391" max="15391" width="9.28515625" style="7" customWidth="1"/>
    <col min="15392" max="15619" width="9.28515625" style="7"/>
    <col min="15620" max="15620" width="16" style="7" customWidth="1"/>
    <col min="15621" max="15621" width="12.7109375" style="7" customWidth="1"/>
    <col min="15622" max="15622" width="12" style="7" customWidth="1"/>
    <col min="15623" max="15623" width="16" style="7" customWidth="1"/>
    <col min="15624" max="15624" width="55" style="7" bestFit="1" customWidth="1"/>
    <col min="15625" max="15625" width="3.28515625" style="7" customWidth="1"/>
    <col min="15626" max="15626" width="16" style="7" customWidth="1"/>
    <col min="15627" max="15627" width="16.28515625" style="7" customWidth="1"/>
    <col min="15628" max="15628" width="14.7109375" style="7" bestFit="1" customWidth="1"/>
    <col min="15629" max="15629" width="3.42578125" style="7" customWidth="1"/>
    <col min="15630" max="15630" width="15.7109375" style="7" customWidth="1"/>
    <col min="15631" max="15631" width="21" style="7" customWidth="1"/>
    <col min="15632" max="15632" width="3.7109375" style="7" customWidth="1"/>
    <col min="15633" max="15633" width="16.7109375" style="7" customWidth="1"/>
    <col min="15634" max="15634" width="21.42578125" style="7" customWidth="1"/>
    <col min="15635" max="15635" width="13.5703125" style="7" customWidth="1"/>
    <col min="15636" max="15636" width="2.28515625" style="7" customWidth="1"/>
    <col min="15637" max="15637" width="16.5703125" style="7" customWidth="1"/>
    <col min="15638" max="15638" width="14.5703125" style="7" customWidth="1"/>
    <col min="15639" max="15639" width="41.28515625" style="7" customWidth="1"/>
    <col min="15640" max="15640" width="9.28515625" style="7"/>
    <col min="15641" max="15646" width="17" style="7" customWidth="1"/>
    <col min="15647" max="15647" width="9.28515625" style="7" customWidth="1"/>
    <col min="15648" max="15875" width="9.28515625" style="7"/>
    <col min="15876" max="15876" width="16" style="7" customWidth="1"/>
    <col min="15877" max="15877" width="12.7109375" style="7" customWidth="1"/>
    <col min="15878" max="15878" width="12" style="7" customWidth="1"/>
    <col min="15879" max="15879" width="16" style="7" customWidth="1"/>
    <col min="15880" max="15880" width="55" style="7" bestFit="1" customWidth="1"/>
    <col min="15881" max="15881" width="3.28515625" style="7" customWidth="1"/>
    <col min="15882" max="15882" width="16" style="7" customWidth="1"/>
    <col min="15883" max="15883" width="16.28515625" style="7" customWidth="1"/>
    <col min="15884" max="15884" width="14.7109375" style="7" bestFit="1" customWidth="1"/>
    <col min="15885" max="15885" width="3.42578125" style="7" customWidth="1"/>
    <col min="15886" max="15886" width="15.7109375" style="7" customWidth="1"/>
    <col min="15887" max="15887" width="21" style="7" customWidth="1"/>
    <col min="15888" max="15888" width="3.7109375" style="7" customWidth="1"/>
    <col min="15889" max="15889" width="16.7109375" style="7" customWidth="1"/>
    <col min="15890" max="15890" width="21.42578125" style="7" customWidth="1"/>
    <col min="15891" max="15891" width="13.5703125" style="7" customWidth="1"/>
    <col min="15892" max="15892" width="2.28515625" style="7" customWidth="1"/>
    <col min="15893" max="15893" width="16.5703125" style="7" customWidth="1"/>
    <col min="15894" max="15894" width="14.5703125" style="7" customWidth="1"/>
    <col min="15895" max="15895" width="41.28515625" style="7" customWidth="1"/>
    <col min="15896" max="15896" width="9.28515625" style="7"/>
    <col min="15897" max="15902" width="17" style="7" customWidth="1"/>
    <col min="15903" max="15903" width="9.28515625" style="7" customWidth="1"/>
    <col min="15904" max="16131" width="9.28515625" style="7"/>
    <col min="16132" max="16132" width="16" style="7" customWidth="1"/>
    <col min="16133" max="16133" width="12.7109375" style="7" customWidth="1"/>
    <col min="16134" max="16134" width="12" style="7" customWidth="1"/>
    <col min="16135" max="16135" width="16" style="7" customWidth="1"/>
    <col min="16136" max="16136" width="55" style="7" bestFit="1" customWidth="1"/>
    <col min="16137" max="16137" width="3.28515625" style="7" customWidth="1"/>
    <col min="16138" max="16138" width="16" style="7" customWidth="1"/>
    <col min="16139" max="16139" width="16.28515625" style="7" customWidth="1"/>
    <col min="16140" max="16140" width="14.7109375" style="7" bestFit="1" customWidth="1"/>
    <col min="16141" max="16141" width="3.42578125" style="7" customWidth="1"/>
    <col min="16142" max="16142" width="15.7109375" style="7" customWidth="1"/>
    <col min="16143" max="16143" width="21" style="7" customWidth="1"/>
    <col min="16144" max="16144" width="3.7109375" style="7" customWidth="1"/>
    <col min="16145" max="16145" width="16.7109375" style="7" customWidth="1"/>
    <col min="16146" max="16146" width="21.42578125" style="7" customWidth="1"/>
    <col min="16147" max="16147" width="13.5703125" style="7" customWidth="1"/>
    <col min="16148" max="16148" width="2.28515625" style="7" customWidth="1"/>
    <col min="16149" max="16149" width="16.5703125" style="7" customWidth="1"/>
    <col min="16150" max="16150" width="14.5703125" style="7" customWidth="1"/>
    <col min="16151" max="16151" width="41.28515625" style="7" customWidth="1"/>
    <col min="16152" max="16152" width="9.28515625" style="7"/>
    <col min="16153" max="16158" width="17" style="7" customWidth="1"/>
    <col min="16159" max="16159" width="9.28515625" style="7" customWidth="1"/>
    <col min="16160" max="16384" width="9.28515625" style="7"/>
  </cols>
  <sheetData>
    <row r="1" spans="1:29" hidden="1" x14ac:dyDescent="0.2">
      <c r="A1" s="7" t="s">
        <v>54</v>
      </c>
      <c r="I1" s="7"/>
      <c r="J1" s="7"/>
    </row>
    <row r="2" spans="1:29" hidden="1" x14ac:dyDescent="0.2">
      <c r="A2" s="7" t="s">
        <v>55</v>
      </c>
      <c r="I2" s="7"/>
      <c r="J2" s="7"/>
    </row>
    <row r="3" spans="1:29" hidden="1" x14ac:dyDescent="0.2">
      <c r="A3" s="7" t="s">
        <v>217</v>
      </c>
      <c r="I3" s="7"/>
      <c r="J3" s="7"/>
    </row>
    <row r="4" spans="1:29" hidden="1" x14ac:dyDescent="0.2">
      <c r="A4" s="7" t="s">
        <v>56</v>
      </c>
      <c r="I4" s="7"/>
      <c r="J4" s="7"/>
    </row>
    <row r="5" spans="1:29" hidden="1" x14ac:dyDescent="0.2">
      <c r="A5" s="7" t="s">
        <v>57</v>
      </c>
      <c r="I5" s="7"/>
      <c r="J5" s="7"/>
    </row>
    <row r="6" spans="1:29" hidden="1" x14ac:dyDescent="0.2">
      <c r="A6" s="7" t="s">
        <v>58</v>
      </c>
      <c r="I6" s="7"/>
      <c r="J6" s="7"/>
      <c r="R6" s="384"/>
    </row>
    <row r="7" spans="1:29" ht="74.25" hidden="1" customHeight="1" x14ac:dyDescent="0.2">
      <c r="A7" s="7" t="s">
        <v>218</v>
      </c>
      <c r="I7" s="7"/>
      <c r="J7" s="7"/>
      <c r="R7" s="384"/>
    </row>
    <row r="8" spans="1:29" ht="57.75" hidden="1" customHeight="1" x14ac:dyDescent="0.2">
      <c r="A8" s="7" t="s">
        <v>59</v>
      </c>
      <c r="I8" s="7"/>
      <c r="J8" s="7"/>
      <c r="L8" s="7"/>
      <c r="M8" s="7"/>
      <c r="N8" s="7"/>
      <c r="O8" s="7"/>
      <c r="P8" s="7"/>
      <c r="Q8" s="7"/>
      <c r="R8" s="384"/>
      <c r="S8" s="7"/>
      <c r="T8" s="7"/>
      <c r="U8" s="7"/>
      <c r="V8" s="7"/>
      <c r="W8" s="7"/>
      <c r="X8" s="7"/>
      <c r="Y8" s="7"/>
      <c r="Z8" s="7"/>
      <c r="AA8" s="7"/>
      <c r="AB8" s="7"/>
      <c r="AC8" s="7"/>
    </row>
    <row r="9" spans="1:29" x14ac:dyDescent="0.2">
      <c r="I9" s="7"/>
      <c r="L9" s="190"/>
      <c r="M9" s="7"/>
      <c r="N9" s="7"/>
      <c r="O9" s="7"/>
      <c r="P9" s="7"/>
      <c r="Q9" s="7"/>
      <c r="R9" s="384"/>
      <c r="S9" s="7"/>
      <c r="T9" s="7"/>
      <c r="U9" s="7"/>
      <c r="V9" s="7"/>
      <c r="W9" s="7"/>
      <c r="X9" s="7"/>
      <c r="Y9" s="7"/>
      <c r="Z9" s="7"/>
      <c r="AA9" s="7"/>
      <c r="AB9" s="7"/>
      <c r="AC9" s="7"/>
    </row>
    <row r="10" spans="1:29" ht="15" x14ac:dyDescent="0.2">
      <c r="I10" s="7"/>
      <c r="J10" s="596" t="s">
        <v>219</v>
      </c>
      <c r="K10" s="596"/>
      <c r="L10" s="596"/>
      <c r="M10" s="596"/>
      <c r="N10" s="596"/>
      <c r="O10" s="596"/>
      <c r="P10" s="596"/>
      <c r="Q10" s="596"/>
      <c r="X10" s="15" t="s">
        <v>62</v>
      </c>
      <c r="Y10" s="15" t="s">
        <v>62</v>
      </c>
      <c r="Z10" s="15" t="s">
        <v>62</v>
      </c>
      <c r="AA10" s="15" t="s">
        <v>63</v>
      </c>
      <c r="AB10" s="15" t="s">
        <v>63</v>
      </c>
      <c r="AC10" s="15" t="s">
        <v>63</v>
      </c>
    </row>
    <row r="11" spans="1:29" ht="15" hidden="1" x14ac:dyDescent="0.2">
      <c r="A11" s="7" t="s">
        <v>65</v>
      </c>
      <c r="D11" s="7" t="s">
        <v>66</v>
      </c>
      <c r="E11" s="7" t="s">
        <v>67</v>
      </c>
      <c r="F11" s="7" t="s">
        <v>68</v>
      </c>
      <c r="G11" s="7" t="s">
        <v>69</v>
      </c>
      <c r="H11" s="7" t="s">
        <v>70</v>
      </c>
      <c r="I11" s="7"/>
      <c r="J11" s="396"/>
      <c r="K11" s="396"/>
      <c r="L11" s="397"/>
      <c r="M11" s="397"/>
      <c r="N11" s="397" t="s">
        <v>71</v>
      </c>
      <c r="O11" s="397"/>
      <c r="P11" s="397"/>
      <c r="Q11" s="397"/>
      <c r="R11" s="391" t="s">
        <v>72</v>
      </c>
      <c r="X11" s="14" t="s">
        <v>73</v>
      </c>
      <c r="Y11" s="14" t="s">
        <v>74</v>
      </c>
      <c r="Z11" s="14" t="s">
        <v>75</v>
      </c>
      <c r="AA11" s="14" t="s">
        <v>73</v>
      </c>
      <c r="AB11" s="14" t="s">
        <v>74</v>
      </c>
      <c r="AC11" s="14" t="s">
        <v>75</v>
      </c>
    </row>
    <row r="12" spans="1:29" ht="15" hidden="1" x14ac:dyDescent="0.2">
      <c r="A12" s="7" t="s">
        <v>76</v>
      </c>
      <c r="I12" s="7"/>
      <c r="J12" s="396"/>
      <c r="K12" s="396"/>
      <c r="L12" s="397"/>
      <c r="M12" s="397"/>
      <c r="N12" s="397" t="s">
        <v>77</v>
      </c>
      <c r="O12" s="397"/>
      <c r="P12" s="397"/>
      <c r="Q12" s="397"/>
      <c r="X12" s="14" t="s">
        <v>77</v>
      </c>
      <c r="Y12" s="14" t="s">
        <v>77</v>
      </c>
      <c r="Z12" s="14" t="s">
        <v>77</v>
      </c>
      <c r="AA12" s="14" t="s">
        <v>78</v>
      </c>
      <c r="AB12" s="14" t="s">
        <v>78</v>
      </c>
      <c r="AC12" s="14" t="s">
        <v>78</v>
      </c>
    </row>
    <row r="13" spans="1:29" ht="15" hidden="1" outlineLevel="1" x14ac:dyDescent="0.2">
      <c r="I13" s="7"/>
      <c r="J13" s="396"/>
      <c r="K13" s="396"/>
      <c r="L13" s="397"/>
      <c r="M13" s="397"/>
      <c r="N13" s="397"/>
      <c r="O13" s="397"/>
      <c r="P13" s="397"/>
      <c r="Q13" s="397"/>
    </row>
    <row r="14" spans="1:29" ht="15" hidden="1" outlineLevel="1" x14ac:dyDescent="0.2">
      <c r="J14" s="396"/>
      <c r="K14" s="396"/>
      <c r="L14" s="397"/>
      <c r="M14" s="397"/>
      <c r="N14" s="397"/>
      <c r="O14" s="397">
        <f>O21-N21</f>
        <v>0</v>
      </c>
      <c r="P14" s="397"/>
      <c r="Q14" s="397"/>
    </row>
    <row r="15" spans="1:29" ht="22.5" customHeight="1" collapsed="1" thickBot="1" x14ac:dyDescent="0.25">
      <c r="J15" s="594" t="s">
        <v>220</v>
      </c>
      <c r="K15" s="595"/>
      <c r="L15" s="595"/>
      <c r="M15" s="595"/>
      <c r="N15" s="595"/>
      <c r="O15" s="595"/>
      <c r="P15" s="595"/>
      <c r="Q15" s="595"/>
      <c r="S15" s="390"/>
      <c r="T15" s="390"/>
    </row>
    <row r="16" spans="1:29" ht="22.5" hidden="1" customHeight="1" thickBot="1" x14ac:dyDescent="0.25">
      <c r="A16" s="7" t="s">
        <v>79</v>
      </c>
      <c r="J16" s="433" t="s">
        <v>221</v>
      </c>
      <c r="K16" s="434"/>
      <c r="L16" s="434"/>
      <c r="M16" s="434"/>
      <c r="N16" s="434"/>
      <c r="O16" s="434"/>
      <c r="P16" s="434"/>
      <c r="Q16" s="434"/>
      <c r="S16" s="390"/>
      <c r="T16" s="390"/>
    </row>
    <row r="17" spans="1:33" s="9" customFormat="1" ht="33" customHeight="1" thickBot="1" x14ac:dyDescent="0.3">
      <c r="A17" s="7" t="s">
        <v>81</v>
      </c>
      <c r="I17" s="385"/>
      <c r="J17" s="405" t="s">
        <v>222</v>
      </c>
      <c r="K17" s="400"/>
      <c r="L17" s="401" t="s">
        <v>83</v>
      </c>
      <c r="M17" s="401" t="s">
        <v>84</v>
      </c>
      <c r="N17" s="401" t="s">
        <v>85</v>
      </c>
      <c r="O17" s="401" t="s">
        <v>85</v>
      </c>
      <c r="P17" s="401" t="s">
        <v>87</v>
      </c>
      <c r="Q17" s="402" t="s">
        <v>88</v>
      </c>
      <c r="R17" s="388"/>
      <c r="S17" s="24" t="s">
        <v>89</v>
      </c>
      <c r="T17" s="10" t="s">
        <v>90</v>
      </c>
      <c r="U17" s="10" t="s">
        <v>91</v>
      </c>
      <c r="V17" s="10"/>
      <c r="W17" s="16"/>
      <c r="X17" s="16"/>
      <c r="Y17" s="16"/>
      <c r="Z17" s="16"/>
      <c r="AA17" s="16"/>
      <c r="AB17" s="16"/>
      <c r="AC17" s="16"/>
      <c r="AF17" s="9" t="s">
        <v>223</v>
      </c>
    </row>
    <row r="18" spans="1:33" x14ac:dyDescent="0.2">
      <c r="J18" s="7"/>
    </row>
    <row r="19" spans="1:33" ht="15" x14ac:dyDescent="0.25">
      <c r="J19" s="11" t="s">
        <v>99</v>
      </c>
      <c r="L19" s="383" t="s">
        <v>224</v>
      </c>
      <c r="M19" s="383" t="s">
        <v>224</v>
      </c>
      <c r="N19" s="383" t="s">
        <v>224</v>
      </c>
      <c r="O19" s="383" t="s">
        <v>224</v>
      </c>
      <c r="Q19" s="383" t="s">
        <v>224</v>
      </c>
    </row>
    <row r="20" spans="1:33" x14ac:dyDescent="0.2">
      <c r="A20" s="7" t="s">
        <v>100</v>
      </c>
      <c r="D20" s="101" t="s">
        <v>101</v>
      </c>
      <c r="E20" s="7" t="s">
        <v>102</v>
      </c>
      <c r="F20" s="7" t="s">
        <v>103</v>
      </c>
      <c r="I20" s="384">
        <v>1</v>
      </c>
      <c r="J20" s="375" t="s">
        <v>104</v>
      </c>
      <c r="K20" s="376"/>
      <c r="L20" s="377">
        <f>AA20+AB20+AC20+L75</f>
        <v>104852641</v>
      </c>
      <c r="M20" s="377">
        <f>X20+Y20+Z20+M75</f>
        <v>104852641</v>
      </c>
      <c r="N20" s="377">
        <v>104522806.49999999</v>
      </c>
      <c r="O20" s="377">
        <f>'Appendix 1'!P20-'Appendix 1c'!N20+N75</f>
        <v>104522806.49999997</v>
      </c>
      <c r="P20" s="377">
        <v>0</v>
      </c>
      <c r="Q20" s="377">
        <f>M20-O20-P20</f>
        <v>329834.5000000298</v>
      </c>
      <c r="R20" s="392">
        <v>0</v>
      </c>
      <c r="S20" s="377">
        <v>0</v>
      </c>
      <c r="T20" s="377">
        <f>'Appendix 1'!U20-'Appendix 1c'!S20</f>
        <v>104401870.08651531</v>
      </c>
      <c r="U20" s="14">
        <f>L20-T20</f>
        <v>450770.91348469257</v>
      </c>
      <c r="X20" s="14">
        <v>104794595</v>
      </c>
      <c r="Y20" s="14">
        <v>58046</v>
      </c>
      <c r="Z20" s="14">
        <v>0</v>
      </c>
      <c r="AA20" s="14">
        <v>104794595</v>
      </c>
      <c r="AB20" s="14">
        <v>58046</v>
      </c>
      <c r="AC20" s="14">
        <v>0</v>
      </c>
      <c r="AF20" s="14">
        <f>O20-O20+O76</f>
        <v>0</v>
      </c>
    </row>
    <row r="21" spans="1:33" x14ac:dyDescent="0.2">
      <c r="A21" s="7" t="s">
        <v>100</v>
      </c>
      <c r="D21" s="101">
        <v>10269</v>
      </c>
      <c r="E21" s="7" t="s">
        <v>102</v>
      </c>
      <c r="F21" s="7" t="s">
        <v>105</v>
      </c>
      <c r="I21" s="384">
        <v>1</v>
      </c>
      <c r="J21" s="375" t="s">
        <v>106</v>
      </c>
      <c r="K21" s="376"/>
      <c r="L21" s="377">
        <f>AA21+AB21+AC21</f>
        <v>0</v>
      </c>
      <c r="M21" s="377">
        <f>X21+Y21+Z21</f>
        <v>0</v>
      </c>
      <c r="N21" s="377">
        <v>0</v>
      </c>
      <c r="O21" s="377">
        <f>'Appendix 1'!P21-'Appendix 1c'!N21</f>
        <v>0</v>
      </c>
      <c r="P21" s="377">
        <v>0</v>
      </c>
      <c r="Q21" s="377">
        <f>M21-O21-P21</f>
        <v>0</v>
      </c>
      <c r="R21" s="392">
        <v>0</v>
      </c>
      <c r="S21" s="377">
        <v>0</v>
      </c>
      <c r="T21" s="377">
        <f>'Appendix 1'!U22-'Appendix 1c'!S21</f>
        <v>47635284.95827198</v>
      </c>
      <c r="U21" s="14">
        <f>L21-T21</f>
        <v>-47635284.95827198</v>
      </c>
      <c r="X21" s="14">
        <v>0</v>
      </c>
      <c r="Y21" s="14">
        <v>0</v>
      </c>
      <c r="Z21" s="14">
        <v>0</v>
      </c>
      <c r="AA21" s="14">
        <v>0</v>
      </c>
      <c r="AB21" s="14">
        <v>0</v>
      </c>
      <c r="AC21" s="14">
        <v>0</v>
      </c>
      <c r="AF21" s="14">
        <f>O21-O21+O77</f>
        <v>0</v>
      </c>
    </row>
    <row r="22" spans="1:33" x14ac:dyDescent="0.2">
      <c r="A22" s="7" t="s">
        <v>100</v>
      </c>
      <c r="D22" s="101" t="s">
        <v>107</v>
      </c>
      <c r="E22" s="7" t="s">
        <v>102</v>
      </c>
      <c r="F22" s="7" t="s">
        <v>105</v>
      </c>
      <c r="I22" s="384">
        <v>2</v>
      </c>
      <c r="J22" s="375" t="s">
        <v>108</v>
      </c>
      <c r="K22" s="376"/>
      <c r="L22" s="377">
        <f>AA22+AB22+AC22-L75</f>
        <v>44667348.93999999</v>
      </c>
      <c r="M22" s="377">
        <f>X22+Y22+Z22-M75</f>
        <v>44667348.93999999</v>
      </c>
      <c r="N22" s="377">
        <v>46293069.410000056</v>
      </c>
      <c r="O22" s="377">
        <f>'Appendix 1'!P22-'Appendix 1c'!N22-N75</f>
        <v>46293069.410000049</v>
      </c>
      <c r="P22" s="377">
        <v>0</v>
      </c>
      <c r="Q22" s="377">
        <f t="shared" ref="Q22:Q32" si="0">M22-O22-P22</f>
        <v>-1625720.4700000584</v>
      </c>
      <c r="R22" s="392">
        <v>58461.67</v>
      </c>
      <c r="S22" s="377">
        <v>0</v>
      </c>
      <c r="T22" s="377">
        <f>'Appendix 1'!U22-'Appendix 1c'!S22</f>
        <v>46055433.95827198</v>
      </c>
      <c r="U22" s="14">
        <f t="shared" ref="U22:U32" si="1">L22-T22</f>
        <v>-1388085.0182719901</v>
      </c>
      <c r="X22" s="14">
        <v>44725365.93999999</v>
      </c>
      <c r="Y22" s="14">
        <v>-58017</v>
      </c>
      <c r="Z22" s="14">
        <v>0</v>
      </c>
      <c r="AA22" s="14">
        <v>44725365.93999999</v>
      </c>
      <c r="AB22" s="14">
        <v>-58017</v>
      </c>
      <c r="AC22" s="14">
        <v>0</v>
      </c>
      <c r="AF22" s="14">
        <f>O22-O22-O76</f>
        <v>0</v>
      </c>
    </row>
    <row r="23" spans="1:33" x14ac:dyDescent="0.2">
      <c r="A23" s="7" t="s">
        <v>100</v>
      </c>
      <c r="D23" s="7" t="s">
        <v>109</v>
      </c>
      <c r="E23" s="7" t="s">
        <v>102</v>
      </c>
      <c r="F23" s="7" t="s">
        <v>103</v>
      </c>
      <c r="I23" s="384">
        <v>3</v>
      </c>
      <c r="J23" s="375" t="s">
        <v>110</v>
      </c>
      <c r="K23" s="376"/>
      <c r="L23" s="377">
        <f t="shared" ref="L23:L32" si="2">AA23+AB23+AC23</f>
        <v>1973785</v>
      </c>
      <c r="M23" s="377">
        <f t="shared" ref="M23:M32" si="3">X23+Y23+Z23</f>
        <v>1973785</v>
      </c>
      <c r="N23" s="377">
        <v>3737816.5999999908</v>
      </c>
      <c r="O23" s="377">
        <f>'Appendix 1'!P23-'Appendix 1c'!N23</f>
        <v>3737816.5999999908</v>
      </c>
      <c r="P23" s="377">
        <v>0</v>
      </c>
      <c r="Q23" s="377">
        <f t="shared" si="0"/>
        <v>-1764031.5999999908</v>
      </c>
      <c r="R23" s="392">
        <v>0</v>
      </c>
      <c r="S23" s="377">
        <v>0</v>
      </c>
      <c r="T23" s="377">
        <f>'Appendix 1'!U23-'Appendix 1c'!S23</f>
        <v>3431656.2666666671</v>
      </c>
      <c r="U23" s="14">
        <f t="shared" si="1"/>
        <v>-1457871.2666666671</v>
      </c>
      <c r="X23" s="14">
        <v>1724885</v>
      </c>
      <c r="Y23" s="14">
        <v>248900</v>
      </c>
      <c r="Z23" s="14">
        <v>0</v>
      </c>
      <c r="AA23" s="14">
        <v>1724885</v>
      </c>
      <c r="AB23" s="14">
        <v>248900</v>
      </c>
      <c r="AC23" s="14">
        <v>0</v>
      </c>
    </row>
    <row r="24" spans="1:33" x14ac:dyDescent="0.2">
      <c r="A24" s="7" t="s">
        <v>100</v>
      </c>
      <c r="D24" s="7" t="s">
        <v>111</v>
      </c>
      <c r="E24" s="7" t="s">
        <v>102</v>
      </c>
      <c r="F24" s="7" t="s">
        <v>105</v>
      </c>
      <c r="I24" s="384">
        <v>4</v>
      </c>
      <c r="J24" s="375" t="s">
        <v>112</v>
      </c>
      <c r="K24" s="376"/>
      <c r="L24" s="377">
        <f t="shared" si="2"/>
        <v>1958189</v>
      </c>
      <c r="M24" s="377">
        <f t="shared" si="3"/>
        <v>1958189</v>
      </c>
      <c r="N24" s="377">
        <v>2159206.1700000032</v>
      </c>
      <c r="O24" s="377">
        <f>'Appendix 1'!P24-'Appendix 1c'!N24</f>
        <v>2159206.1700000032</v>
      </c>
      <c r="P24" s="377">
        <v>0</v>
      </c>
      <c r="Q24" s="377">
        <f t="shared" si="0"/>
        <v>-201017.17000000319</v>
      </c>
      <c r="R24" s="392">
        <v>0</v>
      </c>
      <c r="S24" s="377">
        <v>0</v>
      </c>
      <c r="T24" s="377">
        <f>'Appendix 1'!U24-'Appendix 1c'!S24</f>
        <v>2085538.1199999996</v>
      </c>
      <c r="U24" s="14">
        <f t="shared" si="1"/>
        <v>-127349.11999999965</v>
      </c>
      <c r="X24" s="14">
        <v>1955944</v>
      </c>
      <c r="Y24" s="14">
        <v>2245</v>
      </c>
      <c r="Z24" s="14">
        <v>0</v>
      </c>
      <c r="AA24" s="14">
        <v>1955944</v>
      </c>
      <c r="AB24" s="14">
        <v>2245</v>
      </c>
      <c r="AC24" s="14">
        <v>0</v>
      </c>
    </row>
    <row r="25" spans="1:33" x14ac:dyDescent="0.2">
      <c r="A25" s="7" t="s">
        <v>100</v>
      </c>
      <c r="C25" s="256"/>
      <c r="D25" s="257" t="s">
        <v>225</v>
      </c>
      <c r="E25" s="7" t="s">
        <v>102</v>
      </c>
      <c r="I25" s="384">
        <v>5</v>
      </c>
      <c r="J25" s="375" t="s">
        <v>114</v>
      </c>
      <c r="K25" s="376"/>
      <c r="L25" s="377">
        <f t="shared" si="2"/>
        <v>4688535</v>
      </c>
      <c r="M25" s="377">
        <f t="shared" si="3"/>
        <v>4688535</v>
      </c>
      <c r="N25" s="377">
        <v>5045264.1899999995</v>
      </c>
      <c r="O25" s="377">
        <f>'Appendix 1'!P25-'Appendix 1c'!N25</f>
        <v>5045264.1899999995</v>
      </c>
      <c r="P25" s="377">
        <v>0</v>
      </c>
      <c r="Q25" s="377">
        <f t="shared" si="0"/>
        <v>-356729.18999999948</v>
      </c>
      <c r="R25" s="392">
        <v>238954.56000000003</v>
      </c>
      <c r="S25" s="377">
        <v>0</v>
      </c>
      <c r="T25" s="377">
        <f>'Appendix 1'!U25-'Appendix 1c'!S25+500000</f>
        <v>5151051</v>
      </c>
      <c r="U25" s="14">
        <f t="shared" si="1"/>
        <v>-462516</v>
      </c>
      <c r="X25" s="14">
        <v>4688535</v>
      </c>
      <c r="Y25" s="14">
        <v>0</v>
      </c>
      <c r="Z25" s="14">
        <v>0</v>
      </c>
      <c r="AA25" s="14">
        <v>4688535</v>
      </c>
      <c r="AB25" s="14">
        <v>0</v>
      </c>
      <c r="AC25" s="14">
        <v>0</v>
      </c>
    </row>
    <row r="26" spans="1:33" x14ac:dyDescent="0.2">
      <c r="A26" s="7" t="s">
        <v>100</v>
      </c>
      <c r="D26" s="7" t="s">
        <v>115</v>
      </c>
      <c r="E26" s="7" t="s">
        <v>102</v>
      </c>
      <c r="I26" s="384">
        <v>6</v>
      </c>
      <c r="J26" s="375" t="s">
        <v>116</v>
      </c>
      <c r="K26" s="376"/>
      <c r="L26" s="377">
        <f t="shared" si="2"/>
        <v>10907256</v>
      </c>
      <c r="M26" s="377">
        <f t="shared" si="3"/>
        <v>10907256</v>
      </c>
      <c r="N26" s="377">
        <v>6737341.2399999993</v>
      </c>
      <c r="O26" s="377">
        <f>'Appendix 1'!P26-'Appendix 1c'!N26</f>
        <v>6737341.2399999993</v>
      </c>
      <c r="P26" s="377">
        <v>0</v>
      </c>
      <c r="Q26" s="377">
        <f t="shared" si="0"/>
        <v>4169914.7600000007</v>
      </c>
      <c r="R26" s="392">
        <v>1339865.3099999998</v>
      </c>
      <c r="S26" s="377">
        <v>0</v>
      </c>
      <c r="T26" s="377">
        <f>'Appendix 1'!U26-'Appendix 1c'!S26</f>
        <v>7581872.71</v>
      </c>
      <c r="U26" s="14">
        <f t="shared" si="1"/>
        <v>3325383.29</v>
      </c>
      <c r="X26" s="14">
        <v>10907256</v>
      </c>
      <c r="Y26" s="14">
        <v>0</v>
      </c>
      <c r="Z26" s="14">
        <v>0</v>
      </c>
      <c r="AA26" s="14">
        <v>10907256</v>
      </c>
      <c r="AB26" s="14">
        <v>0</v>
      </c>
      <c r="AC26" s="14">
        <v>0</v>
      </c>
    </row>
    <row r="27" spans="1:33" ht="15" x14ac:dyDescent="0.25">
      <c r="A27" s="7" t="s">
        <v>100</v>
      </c>
      <c r="D27" s="7" t="s">
        <v>117</v>
      </c>
      <c r="E27" s="7" t="s">
        <v>102</v>
      </c>
      <c r="I27" s="384">
        <v>7</v>
      </c>
      <c r="J27" s="375" t="s">
        <v>118</v>
      </c>
      <c r="K27" s="376"/>
      <c r="L27" s="377">
        <f t="shared" si="2"/>
        <v>3420017</v>
      </c>
      <c r="M27" s="377">
        <f t="shared" si="3"/>
        <v>3420017</v>
      </c>
      <c r="N27" s="377">
        <v>3508547.6000000034</v>
      </c>
      <c r="O27" s="377">
        <f>'Appendix 1'!P27-'Appendix 1c'!N27</f>
        <v>3508547.6000000034</v>
      </c>
      <c r="P27" s="377">
        <v>0</v>
      </c>
      <c r="Q27" s="377">
        <f t="shared" si="0"/>
        <v>-88530.600000003353</v>
      </c>
      <c r="R27" s="392">
        <v>280428.25</v>
      </c>
      <c r="S27" s="377">
        <v>0</v>
      </c>
      <c r="T27" s="377">
        <f>'Appendix 1'!U27-'Appendix 1c'!S27</f>
        <v>3547285.226667</v>
      </c>
      <c r="U27" s="14">
        <f t="shared" si="1"/>
        <v>-127268.22666699998</v>
      </c>
      <c r="X27" s="14">
        <v>3548086</v>
      </c>
      <c r="Y27" s="14">
        <v>-128069</v>
      </c>
      <c r="Z27" s="14">
        <v>0</v>
      </c>
      <c r="AA27" s="14">
        <v>3548086</v>
      </c>
      <c r="AB27" s="14">
        <v>-128069</v>
      </c>
      <c r="AC27" s="14">
        <v>0</v>
      </c>
      <c r="AF27" s="131"/>
      <c r="AG27" s="14"/>
    </row>
    <row r="28" spans="1:33" x14ac:dyDescent="0.2">
      <c r="A28" s="7" t="s">
        <v>100</v>
      </c>
      <c r="D28" s="90" t="s">
        <v>119</v>
      </c>
      <c r="E28" s="7" t="s">
        <v>102</v>
      </c>
      <c r="I28" s="384">
        <v>8</v>
      </c>
      <c r="J28" s="375" t="s">
        <v>120</v>
      </c>
      <c r="K28" s="376"/>
      <c r="L28" s="377">
        <f>AA28+AB28+AC28</f>
        <v>29852174</v>
      </c>
      <c r="M28" s="377">
        <f>X28+Y28+Z28</f>
        <v>29852174</v>
      </c>
      <c r="N28" s="377">
        <v>27658907.29999996</v>
      </c>
      <c r="O28" s="377">
        <f>'Appendix 1'!P28-'Appendix 1c'!N28</f>
        <v>27658907.29999996</v>
      </c>
      <c r="P28" s="377">
        <v>0</v>
      </c>
      <c r="Q28" s="377">
        <f t="shared" si="0"/>
        <v>2193266.7000000402</v>
      </c>
      <c r="R28" s="392">
        <v>3672822.129999999</v>
      </c>
      <c r="S28" s="377">
        <v>0</v>
      </c>
      <c r="T28" s="377">
        <f>'Appendix 1'!U28-'Appendix 1c'!S28</f>
        <v>29431985.206999995</v>
      </c>
      <c r="U28" s="14">
        <f t="shared" si="1"/>
        <v>420188.79300000519</v>
      </c>
      <c r="X28" s="14">
        <v>29854716</v>
      </c>
      <c r="Y28" s="14">
        <v>-2542</v>
      </c>
      <c r="Z28" s="14">
        <v>0</v>
      </c>
      <c r="AA28" s="14">
        <v>29854716</v>
      </c>
      <c r="AB28" s="14">
        <v>-2542</v>
      </c>
      <c r="AC28" s="14">
        <v>0</v>
      </c>
    </row>
    <row r="29" spans="1:33" x14ac:dyDescent="0.2">
      <c r="A29" s="7" t="s">
        <v>100</v>
      </c>
      <c r="E29" s="7" t="s">
        <v>121</v>
      </c>
      <c r="I29" s="384">
        <v>9</v>
      </c>
      <c r="J29" s="375" t="s">
        <v>122</v>
      </c>
      <c r="K29" s="376"/>
      <c r="L29" s="377">
        <f t="shared" si="2"/>
        <v>376009</v>
      </c>
      <c r="M29" s="377">
        <f t="shared" si="3"/>
        <v>376009</v>
      </c>
      <c r="N29" s="377">
        <v>408569.44000000012</v>
      </c>
      <c r="O29" s="377">
        <f>'Appendix 1'!P29-'Appendix 1c'!N29</f>
        <v>408569.44000000012</v>
      </c>
      <c r="P29" s="377">
        <v>0</v>
      </c>
      <c r="Q29" s="377">
        <f t="shared" si="0"/>
        <v>-32560.440000000119</v>
      </c>
      <c r="R29" s="392">
        <v>900.93000000000006</v>
      </c>
      <c r="S29" s="377">
        <v>0</v>
      </c>
      <c r="T29" s="377">
        <f>'Appendix 1'!U29-'Appendix 1c'!S29</f>
        <v>376009</v>
      </c>
      <c r="U29" s="14">
        <f t="shared" si="1"/>
        <v>0</v>
      </c>
      <c r="X29" s="14">
        <v>376009</v>
      </c>
      <c r="Y29" s="14">
        <v>0</v>
      </c>
      <c r="Z29" s="14">
        <v>0</v>
      </c>
      <c r="AA29" s="14">
        <v>376009</v>
      </c>
      <c r="AB29" s="14">
        <v>0</v>
      </c>
      <c r="AC29" s="14">
        <v>0</v>
      </c>
    </row>
    <row r="30" spans="1:33" x14ac:dyDescent="0.2">
      <c r="A30" s="7" t="s">
        <v>100</v>
      </c>
      <c r="E30" s="7" t="s">
        <v>123</v>
      </c>
      <c r="I30" s="384">
        <v>10</v>
      </c>
      <c r="J30" s="375" t="s">
        <v>124</v>
      </c>
      <c r="K30" s="376"/>
      <c r="L30" s="377">
        <f t="shared" si="2"/>
        <v>220413</v>
      </c>
      <c r="M30" s="377">
        <f t="shared" si="3"/>
        <v>220413</v>
      </c>
      <c r="N30" s="377">
        <v>197644.74999999997</v>
      </c>
      <c r="O30" s="377">
        <f>'Appendix 1'!P30-'Appendix 1c'!N30</f>
        <v>197644.74999999997</v>
      </c>
      <c r="P30" s="377">
        <v>0</v>
      </c>
      <c r="Q30" s="377">
        <f t="shared" si="0"/>
        <v>22768.250000000029</v>
      </c>
      <c r="R30" s="392">
        <v>0</v>
      </c>
      <c r="S30" s="377">
        <v>0</v>
      </c>
      <c r="T30" s="377">
        <f>'Appendix 1'!U30-'Appendix 1c'!S30</f>
        <v>220413</v>
      </c>
      <c r="U30" s="14">
        <f t="shared" si="1"/>
        <v>0</v>
      </c>
      <c r="X30" s="14">
        <v>220413</v>
      </c>
      <c r="Y30" s="14">
        <v>0</v>
      </c>
      <c r="Z30" s="14">
        <v>0</v>
      </c>
      <c r="AA30" s="14">
        <v>220413</v>
      </c>
      <c r="AB30" s="14">
        <v>0</v>
      </c>
      <c r="AC30" s="14">
        <v>0</v>
      </c>
    </row>
    <row r="31" spans="1:33" x14ac:dyDescent="0.2">
      <c r="A31" s="7" t="s">
        <v>100</v>
      </c>
      <c r="D31" s="7">
        <v>11790</v>
      </c>
      <c r="E31" s="7" t="s">
        <v>102</v>
      </c>
      <c r="I31" s="384">
        <v>11</v>
      </c>
      <c r="J31" s="375" t="s">
        <v>125</v>
      </c>
      <c r="K31" s="376"/>
      <c r="L31" s="377">
        <f t="shared" si="2"/>
        <v>1574873</v>
      </c>
      <c r="M31" s="377">
        <f t="shared" si="3"/>
        <v>1574873</v>
      </c>
      <c r="N31" s="377">
        <v>1621568.28</v>
      </c>
      <c r="O31" s="377">
        <f>'Appendix 1'!P31-'Appendix 1c'!N31</f>
        <v>1621568.28</v>
      </c>
      <c r="P31" s="377">
        <v>0</v>
      </c>
      <c r="Q31" s="377">
        <f t="shared" si="0"/>
        <v>-46695.280000000028</v>
      </c>
      <c r="R31" s="392">
        <v>0</v>
      </c>
      <c r="S31" s="377">
        <v>0</v>
      </c>
      <c r="T31" s="377">
        <f>'Appendix 1'!U31-'Appendix 1c'!S31</f>
        <v>1621568</v>
      </c>
      <c r="U31" s="14">
        <f t="shared" si="1"/>
        <v>-46695</v>
      </c>
      <c r="X31" s="14">
        <v>1574873</v>
      </c>
      <c r="Y31" s="14">
        <v>0</v>
      </c>
      <c r="Z31" s="14">
        <v>0</v>
      </c>
      <c r="AA31" s="14">
        <v>1574873</v>
      </c>
      <c r="AB31" s="14">
        <v>0</v>
      </c>
      <c r="AC31" s="14">
        <v>0</v>
      </c>
    </row>
    <row r="32" spans="1:33" x14ac:dyDescent="0.2">
      <c r="A32" s="7" t="s">
        <v>100</v>
      </c>
      <c r="D32" s="7" t="s">
        <v>126</v>
      </c>
      <c r="E32" s="7" t="s">
        <v>102</v>
      </c>
      <c r="I32" s="384">
        <v>12</v>
      </c>
      <c r="J32" s="375" t="s">
        <v>127</v>
      </c>
      <c r="K32" s="376"/>
      <c r="L32" s="377">
        <f t="shared" si="2"/>
        <v>1840057</v>
      </c>
      <c r="M32" s="377">
        <f t="shared" si="3"/>
        <v>1840057</v>
      </c>
      <c r="N32" s="377">
        <v>50131.549999999996</v>
      </c>
      <c r="O32" s="377">
        <f>'Appendix 1'!P32-'Appendix 1c'!N32</f>
        <v>50131.549999999996</v>
      </c>
      <c r="P32" s="377">
        <v>0</v>
      </c>
      <c r="Q32" s="377">
        <f t="shared" si="0"/>
        <v>1789925.45</v>
      </c>
      <c r="R32" s="392">
        <v>0</v>
      </c>
      <c r="S32" s="377">
        <v>0</v>
      </c>
      <c r="T32" s="377">
        <f>'Appendix 1'!U32-'Appendix 1c'!S32</f>
        <v>815834</v>
      </c>
      <c r="U32" s="14">
        <f t="shared" si="1"/>
        <v>1024223</v>
      </c>
      <c r="X32" s="14">
        <v>1840057</v>
      </c>
      <c r="Y32" s="14">
        <v>0</v>
      </c>
      <c r="Z32" s="14">
        <v>0</v>
      </c>
      <c r="AA32" s="14">
        <v>1840057</v>
      </c>
      <c r="AB32" s="14">
        <v>0</v>
      </c>
      <c r="AC32" s="14">
        <v>0</v>
      </c>
    </row>
    <row r="34" spans="1:30" x14ac:dyDescent="0.2">
      <c r="J34" s="378"/>
      <c r="K34" s="379"/>
      <c r="L34" s="380">
        <f t="shared" ref="L34:Q34" si="4">SUM(L20:L33)</f>
        <v>206331297.94</v>
      </c>
      <c r="M34" s="380">
        <f t="shared" si="4"/>
        <v>206331297.94</v>
      </c>
      <c r="N34" s="380">
        <f t="shared" si="4"/>
        <v>201940873.03</v>
      </c>
      <c r="O34" s="380">
        <f t="shared" si="4"/>
        <v>201940873.03</v>
      </c>
      <c r="P34" s="380">
        <f t="shared" si="4"/>
        <v>0</v>
      </c>
      <c r="Q34" s="380">
        <f t="shared" si="4"/>
        <v>4390424.910000016</v>
      </c>
      <c r="R34" s="389"/>
      <c r="S34" s="380">
        <f>SUM(S20:S33)</f>
        <v>0</v>
      </c>
      <c r="T34" s="380">
        <f>SUM(T20:T33)</f>
        <v>252355801.53339294</v>
      </c>
      <c r="U34" s="17">
        <f>SUM(U20:U33)</f>
        <v>-46024503.593392938</v>
      </c>
      <c r="V34" s="18"/>
      <c r="W34" s="15"/>
      <c r="X34" s="17">
        <f t="shared" ref="X34:AC34" si="5">SUM(X20:X33)</f>
        <v>206210734.94</v>
      </c>
      <c r="Y34" s="17">
        <f t="shared" si="5"/>
        <v>120563</v>
      </c>
      <c r="Z34" s="17">
        <f t="shared" si="5"/>
        <v>0</v>
      </c>
      <c r="AA34" s="17">
        <f t="shared" si="5"/>
        <v>206210734.94</v>
      </c>
      <c r="AB34" s="17">
        <f t="shared" si="5"/>
        <v>120563</v>
      </c>
      <c r="AC34" s="17">
        <f t="shared" si="5"/>
        <v>0</v>
      </c>
    </row>
    <row r="36" spans="1:30" ht="15" x14ac:dyDescent="0.25">
      <c r="J36" s="11" t="s">
        <v>128</v>
      </c>
    </row>
    <row r="37" spans="1:30" x14ac:dyDescent="0.2">
      <c r="A37" s="7" t="s">
        <v>100</v>
      </c>
      <c r="D37" s="7">
        <v>14113</v>
      </c>
      <c r="E37" s="7" t="s">
        <v>129</v>
      </c>
      <c r="I37" s="384">
        <v>13</v>
      </c>
      <c r="J37" s="375" t="s">
        <v>130</v>
      </c>
      <c r="K37" s="376"/>
      <c r="L37" s="377">
        <f t="shared" ref="L37:L38" si="6">AA37+AB37+AC37</f>
        <v>0</v>
      </c>
      <c r="M37" s="377">
        <f t="shared" ref="M37:M38" si="7">X37+Y37+Z37</f>
        <v>0</v>
      </c>
      <c r="N37" s="377">
        <v>0</v>
      </c>
      <c r="O37" s="377">
        <f>'Appendix 1'!P37-'Appendix 1c'!N37</f>
        <v>0</v>
      </c>
      <c r="P37" s="377">
        <v>0</v>
      </c>
      <c r="Q37" s="377">
        <f t="shared" ref="Q37:Q38" si="8">M37-O37-P37</f>
        <v>0</v>
      </c>
      <c r="R37" s="392">
        <v>0</v>
      </c>
      <c r="S37" s="377">
        <v>0</v>
      </c>
      <c r="T37" s="377">
        <f>'Appendix 1'!U37-'Appendix 1c'!S37</f>
        <v>0</v>
      </c>
      <c r="U37" s="14">
        <f t="shared" ref="U37:U38" si="9">L37-T37</f>
        <v>0</v>
      </c>
      <c r="V37" s="15"/>
      <c r="W37" s="15"/>
      <c r="X37" s="15">
        <v>0</v>
      </c>
      <c r="Y37" s="15">
        <v>0</v>
      </c>
      <c r="Z37" s="15">
        <v>0</v>
      </c>
      <c r="AA37" s="15">
        <v>0</v>
      </c>
      <c r="AB37" s="15">
        <v>0</v>
      </c>
      <c r="AC37" s="15">
        <v>0</v>
      </c>
      <c r="AD37" s="8"/>
    </row>
    <row r="38" spans="1:30" x14ac:dyDescent="0.2">
      <c r="A38" s="7" t="s">
        <v>100</v>
      </c>
      <c r="E38" s="7" t="s">
        <v>131</v>
      </c>
      <c r="I38" s="384">
        <v>14</v>
      </c>
      <c r="J38" s="375" t="s">
        <v>132</v>
      </c>
      <c r="K38" s="376"/>
      <c r="L38" s="377">
        <f t="shared" si="6"/>
        <v>0</v>
      </c>
      <c r="M38" s="377">
        <f t="shared" si="7"/>
        <v>0</v>
      </c>
      <c r="N38" s="377">
        <v>0</v>
      </c>
      <c r="O38" s="377">
        <f>'Appendix 1'!P38-'Appendix 1c'!N38</f>
        <v>0</v>
      </c>
      <c r="P38" s="377">
        <v>0</v>
      </c>
      <c r="Q38" s="377">
        <f t="shared" si="8"/>
        <v>0</v>
      </c>
      <c r="R38" s="392">
        <v>0</v>
      </c>
      <c r="S38" s="377">
        <v>0</v>
      </c>
      <c r="T38" s="377">
        <f>'Appendix 1'!U38-'Appendix 1c'!S38</f>
        <v>0</v>
      </c>
      <c r="U38" s="14">
        <f t="shared" si="9"/>
        <v>0</v>
      </c>
      <c r="V38" s="15"/>
      <c r="W38" s="15"/>
      <c r="X38" s="15">
        <v>0</v>
      </c>
      <c r="Y38" s="15">
        <v>0</v>
      </c>
      <c r="Z38" s="15">
        <v>0</v>
      </c>
      <c r="AA38" s="15">
        <v>0</v>
      </c>
      <c r="AB38" s="15">
        <v>0</v>
      </c>
      <c r="AC38" s="15">
        <v>0</v>
      </c>
      <c r="AD38" s="8"/>
    </row>
    <row r="39" spans="1:30" x14ac:dyDescent="0.2">
      <c r="L39" s="15"/>
      <c r="M39" s="15"/>
      <c r="N39" s="15"/>
      <c r="O39" s="15"/>
      <c r="P39" s="15"/>
      <c r="Q39" s="15"/>
      <c r="R39" s="389"/>
      <c r="S39" s="15"/>
      <c r="T39" s="15"/>
      <c r="U39" s="15"/>
      <c r="V39" s="15"/>
      <c r="W39" s="15"/>
      <c r="X39" s="15"/>
      <c r="Y39" s="15"/>
      <c r="Z39" s="15"/>
      <c r="AA39" s="15"/>
      <c r="AB39" s="15"/>
      <c r="AC39" s="15"/>
      <c r="AD39" s="8"/>
    </row>
    <row r="40" spans="1:30" x14ac:dyDescent="0.2">
      <c r="J40" s="378"/>
      <c r="K40" s="379"/>
      <c r="L40" s="380">
        <f>SUM(L37:L38)</f>
        <v>0</v>
      </c>
      <c r="M40" s="380">
        <f>SUM(M37:M38)</f>
        <v>0</v>
      </c>
      <c r="N40" s="380">
        <f t="shared" ref="N40:U40" si="10">SUM(N37:N38)</f>
        <v>0</v>
      </c>
      <c r="O40" s="380">
        <f t="shared" si="10"/>
        <v>0</v>
      </c>
      <c r="P40" s="380">
        <f t="shared" si="10"/>
        <v>0</v>
      </c>
      <c r="Q40" s="380">
        <f t="shared" si="10"/>
        <v>0</v>
      </c>
      <c r="R40" s="389"/>
      <c r="S40" s="17">
        <f t="shared" ref="S40" si="11">SUM(S37:S38)</f>
        <v>0</v>
      </c>
      <c r="T40" s="17">
        <f t="shared" si="10"/>
        <v>0</v>
      </c>
      <c r="U40" s="17">
        <f t="shared" si="10"/>
        <v>0</v>
      </c>
      <c r="V40" s="18"/>
      <c r="W40" s="15"/>
      <c r="X40" s="17">
        <f t="shared" ref="X40:AC40" si="12">SUM(X37:X38)</f>
        <v>0</v>
      </c>
      <c r="Y40" s="17">
        <f t="shared" si="12"/>
        <v>0</v>
      </c>
      <c r="Z40" s="17">
        <f t="shared" si="12"/>
        <v>0</v>
      </c>
      <c r="AA40" s="17">
        <f t="shared" si="12"/>
        <v>0</v>
      </c>
      <c r="AB40" s="17">
        <f t="shared" si="12"/>
        <v>0</v>
      </c>
      <c r="AC40" s="17">
        <f t="shared" si="12"/>
        <v>0</v>
      </c>
      <c r="AD40" s="8"/>
    </row>
    <row r="41" spans="1:30" x14ac:dyDescent="0.2">
      <c r="L41" s="15"/>
      <c r="M41" s="15"/>
      <c r="N41" s="15"/>
      <c r="O41" s="15"/>
      <c r="P41" s="15"/>
      <c r="Q41" s="15"/>
      <c r="R41" s="389"/>
      <c r="S41" s="15"/>
      <c r="T41" s="15"/>
      <c r="U41" s="15"/>
      <c r="V41" s="15"/>
      <c r="W41" s="15"/>
      <c r="X41" s="15"/>
      <c r="Y41" s="15"/>
      <c r="Z41" s="15"/>
      <c r="AA41" s="15"/>
      <c r="AB41" s="15"/>
      <c r="AC41" s="15"/>
      <c r="AD41" s="8"/>
    </row>
    <row r="42" spans="1:30" ht="15" x14ac:dyDescent="0.25">
      <c r="J42" s="11" t="s">
        <v>133</v>
      </c>
      <c r="L42" s="15"/>
      <c r="M42" s="15"/>
      <c r="N42" s="15"/>
      <c r="O42" s="15"/>
      <c r="P42" s="15"/>
      <c r="Q42" s="15"/>
      <c r="R42" s="389"/>
      <c r="S42" s="15"/>
      <c r="T42" s="15"/>
      <c r="U42" s="15"/>
      <c r="V42" s="15"/>
      <c r="W42" s="15"/>
      <c r="X42" s="15"/>
      <c r="Y42" s="15"/>
      <c r="Z42" s="15"/>
      <c r="AA42" s="15"/>
      <c r="AB42" s="15"/>
      <c r="AC42" s="15"/>
      <c r="AD42" s="8"/>
    </row>
    <row r="43" spans="1:30" x14ac:dyDescent="0.2">
      <c r="A43" s="7" t="s">
        <v>100</v>
      </c>
      <c r="D43" s="7">
        <v>15320</v>
      </c>
      <c r="E43" s="7" t="s">
        <v>102</v>
      </c>
      <c r="I43" s="384">
        <v>15</v>
      </c>
      <c r="J43" s="375" t="s">
        <v>134</v>
      </c>
      <c r="K43" s="376"/>
      <c r="L43" s="377">
        <f t="shared" ref="L43:L44" si="13">AA43+AB43+AC43</f>
        <v>-750000</v>
      </c>
      <c r="M43" s="377">
        <f t="shared" ref="M43:M44" si="14">X43+Y43+Z43</f>
        <v>-750000</v>
      </c>
      <c r="N43" s="377">
        <v>-1390481.7200000007</v>
      </c>
      <c r="O43" s="377">
        <f>'Appendix 1'!P43-'Appendix 1c'!N43</f>
        <v>-1390481.7200000007</v>
      </c>
      <c r="P43" s="377">
        <v>0</v>
      </c>
      <c r="Q43" s="377">
        <f t="shared" ref="Q43:Q44" si="15">M43-O43-P43</f>
        <v>640481.72000000067</v>
      </c>
      <c r="R43" s="392">
        <v>0</v>
      </c>
      <c r="S43" s="377">
        <v>0</v>
      </c>
      <c r="T43" s="377">
        <f>'Appendix 1'!U43-'Appendix 1c'!S43</f>
        <v>-900000</v>
      </c>
      <c r="U43" s="14">
        <f t="shared" ref="U43:U44" si="16">L43-T43</f>
        <v>150000</v>
      </c>
      <c r="V43" s="15"/>
      <c r="W43" s="15"/>
      <c r="X43" s="15">
        <v>-750000</v>
      </c>
      <c r="Y43" s="15">
        <v>0</v>
      </c>
      <c r="Z43" s="15">
        <v>0</v>
      </c>
      <c r="AA43" s="15">
        <v>-750000</v>
      </c>
      <c r="AB43" s="15">
        <v>0</v>
      </c>
      <c r="AC43" s="15">
        <v>0</v>
      </c>
      <c r="AD43" s="8"/>
    </row>
    <row r="44" spans="1:30" x14ac:dyDescent="0.2">
      <c r="A44" s="7" t="s">
        <v>100</v>
      </c>
      <c r="D44" s="7" t="s">
        <v>135</v>
      </c>
      <c r="E44" s="7" t="s">
        <v>102</v>
      </c>
      <c r="I44" s="384">
        <v>16</v>
      </c>
      <c r="J44" s="375" t="s">
        <v>136</v>
      </c>
      <c r="K44" s="376"/>
      <c r="L44" s="377">
        <f t="shared" si="13"/>
        <v>-25642848</v>
      </c>
      <c r="M44" s="377">
        <f t="shared" si="14"/>
        <v>-25642848</v>
      </c>
      <c r="N44" s="377">
        <v>-30726977.479999993</v>
      </c>
      <c r="O44" s="377">
        <f>'Appendix 1'!P44-'Appendix 1c'!N44</f>
        <v>-30726977.480000008</v>
      </c>
      <c r="P44" s="377">
        <v>0</v>
      </c>
      <c r="Q44" s="377">
        <f t="shared" si="15"/>
        <v>5084129.4800000079</v>
      </c>
      <c r="R44" s="392">
        <v>0</v>
      </c>
      <c r="S44" s="377">
        <v>0</v>
      </c>
      <c r="T44" s="377">
        <f>'Appendix 1'!U44-'Appendix 1c'!S44</f>
        <v>-29094678</v>
      </c>
      <c r="U44" s="14">
        <f t="shared" si="16"/>
        <v>3451830</v>
      </c>
      <c r="V44" s="15"/>
      <c r="W44" s="15"/>
      <c r="X44" s="15">
        <v>-25312286</v>
      </c>
      <c r="Y44" s="15">
        <v>-330562</v>
      </c>
      <c r="Z44" s="15">
        <v>0</v>
      </c>
      <c r="AA44" s="15">
        <v>-25312286</v>
      </c>
      <c r="AB44" s="15">
        <v>-330562</v>
      </c>
      <c r="AC44" s="15">
        <v>0</v>
      </c>
      <c r="AD44" s="8"/>
    </row>
    <row r="45" spans="1:30" x14ac:dyDescent="0.2">
      <c r="L45" s="15"/>
      <c r="M45" s="15"/>
      <c r="N45" s="15"/>
      <c r="O45" s="15"/>
      <c r="P45" s="15"/>
      <c r="Q45" s="15"/>
      <c r="R45" s="389"/>
      <c r="S45" s="15"/>
      <c r="T45" s="15"/>
      <c r="U45" s="15"/>
      <c r="V45" s="15"/>
      <c r="W45" s="15"/>
      <c r="X45" s="15"/>
      <c r="Y45" s="15"/>
      <c r="Z45" s="15"/>
      <c r="AA45" s="15"/>
      <c r="AB45" s="15"/>
      <c r="AC45" s="15"/>
      <c r="AD45" s="8"/>
    </row>
    <row r="46" spans="1:30" x14ac:dyDescent="0.2">
      <c r="J46" s="378"/>
      <c r="K46" s="379"/>
      <c r="L46" s="380">
        <f>SUM(L43:L45)</f>
        <v>-26392848</v>
      </c>
      <c r="M46" s="380">
        <f>SUM(M43:M45)</f>
        <v>-26392848</v>
      </c>
      <c r="N46" s="380">
        <f t="shared" ref="N46:Q46" si="17">SUM(N43:N45)</f>
        <v>-32117459.199999996</v>
      </c>
      <c r="O46" s="380">
        <f t="shared" ref="O46" si="18">SUM(O43:O45)</f>
        <v>-32117459.20000001</v>
      </c>
      <c r="P46" s="380">
        <f t="shared" si="17"/>
        <v>0</v>
      </c>
      <c r="Q46" s="380">
        <f t="shared" si="17"/>
        <v>5724611.2000000086</v>
      </c>
      <c r="R46" s="389"/>
      <c r="S46" s="380">
        <f t="shared" ref="S46" si="19">SUM(S43:S45)</f>
        <v>0</v>
      </c>
      <c r="T46" s="380">
        <f t="shared" ref="T46:U46" si="20">SUM(T43:T45)</f>
        <v>-29994678</v>
      </c>
      <c r="U46" s="17">
        <f t="shared" si="20"/>
        <v>3601830</v>
      </c>
      <c r="V46" s="18"/>
      <c r="W46" s="15"/>
      <c r="X46" s="17">
        <f>SUM(X43:X45)</f>
        <v>-26062286</v>
      </c>
      <c r="Y46" s="17">
        <f t="shared" ref="Y46:AC46" si="21">SUM(Y43:Y45)</f>
        <v>-330562</v>
      </c>
      <c r="Z46" s="17">
        <f t="shared" si="21"/>
        <v>0</v>
      </c>
      <c r="AA46" s="17">
        <f t="shared" si="21"/>
        <v>-26062286</v>
      </c>
      <c r="AB46" s="17">
        <f t="shared" si="21"/>
        <v>-330562</v>
      </c>
      <c r="AC46" s="17">
        <f t="shared" si="21"/>
        <v>0</v>
      </c>
      <c r="AD46" s="8"/>
    </row>
    <row r="47" spans="1:30" x14ac:dyDescent="0.2">
      <c r="L47" s="15"/>
      <c r="M47" s="15"/>
      <c r="N47" s="15"/>
      <c r="O47" s="15"/>
      <c r="P47" s="15"/>
      <c r="Q47" s="15"/>
      <c r="R47" s="389"/>
      <c r="S47" s="15"/>
      <c r="T47" s="15"/>
      <c r="U47" s="15"/>
      <c r="V47" s="15"/>
      <c r="W47" s="15"/>
      <c r="X47" s="15"/>
      <c r="Y47" s="15"/>
      <c r="Z47" s="15"/>
      <c r="AA47" s="15"/>
      <c r="AB47" s="15"/>
      <c r="AC47" s="15"/>
      <c r="AD47" s="8"/>
    </row>
    <row r="48" spans="1:30" x14ac:dyDescent="0.2">
      <c r="I48" s="384">
        <v>17</v>
      </c>
      <c r="J48" s="381" t="s">
        <v>137</v>
      </c>
      <c r="K48" s="374"/>
      <c r="L48" s="382">
        <f>L46+L40+L34</f>
        <v>179938449.94</v>
      </c>
      <c r="M48" s="382">
        <f>M46+M40+M34</f>
        <v>179938449.94</v>
      </c>
      <c r="N48" s="382">
        <f t="shared" ref="N48:Q48" si="22">N46+N40+N34</f>
        <v>169823413.83000001</v>
      </c>
      <c r="O48" s="382">
        <f t="shared" ref="O48" si="23">O46+O40+O34</f>
        <v>169823413.82999998</v>
      </c>
      <c r="P48" s="382">
        <f t="shared" si="22"/>
        <v>0</v>
      </c>
      <c r="Q48" s="382">
        <f t="shared" si="22"/>
        <v>10115036.110000025</v>
      </c>
      <c r="R48" s="393"/>
      <c r="S48" s="382">
        <f t="shared" ref="S48" si="24">S46+S40+S34</f>
        <v>0</v>
      </c>
      <c r="T48" s="382">
        <f t="shared" ref="T48:U48" si="25">T46+T40+T34</f>
        <v>222361123.53339294</v>
      </c>
      <c r="U48" s="20">
        <f t="shared" si="25"/>
        <v>-42422673.593392938</v>
      </c>
      <c r="V48" s="20"/>
      <c r="W48" s="15"/>
      <c r="X48" s="20">
        <f t="shared" ref="X48:AC48" si="26">X46+X40+X34</f>
        <v>180148448.94</v>
      </c>
      <c r="Y48" s="20">
        <f t="shared" si="26"/>
        <v>-209999</v>
      </c>
      <c r="Z48" s="20">
        <f t="shared" si="26"/>
        <v>0</v>
      </c>
      <c r="AA48" s="20">
        <f t="shared" si="26"/>
        <v>180148448.94</v>
      </c>
      <c r="AB48" s="20">
        <f t="shared" si="26"/>
        <v>-209999</v>
      </c>
      <c r="AC48" s="20">
        <f t="shared" si="26"/>
        <v>0</v>
      </c>
      <c r="AD48" s="8"/>
    </row>
    <row r="49" spans="1:30" x14ac:dyDescent="0.2">
      <c r="L49" s="15"/>
      <c r="M49" s="15"/>
      <c r="N49" s="15"/>
      <c r="O49" s="15"/>
      <c r="P49" s="15"/>
      <c r="Q49" s="15"/>
      <c r="R49" s="389"/>
      <c r="S49" s="15"/>
      <c r="T49" s="15"/>
      <c r="U49" s="15"/>
      <c r="V49" s="15"/>
      <c r="W49" s="15"/>
      <c r="X49" s="15"/>
      <c r="Y49" s="15"/>
      <c r="Z49" s="15"/>
      <c r="AA49" s="15"/>
      <c r="AB49" s="15"/>
      <c r="AC49" s="15"/>
      <c r="AD49" s="8"/>
    </row>
    <row r="50" spans="1:30" ht="15" x14ac:dyDescent="0.25">
      <c r="J50" s="11" t="s">
        <v>138</v>
      </c>
      <c r="L50" s="15"/>
      <c r="M50" s="15"/>
      <c r="N50" s="15"/>
      <c r="O50" s="15"/>
      <c r="P50" s="15"/>
      <c r="Q50" s="15"/>
      <c r="R50" s="389"/>
      <c r="S50" s="15"/>
      <c r="T50" s="15"/>
      <c r="U50" s="15"/>
      <c r="V50" s="15"/>
      <c r="W50" s="15"/>
      <c r="X50" s="15"/>
      <c r="Y50" s="15"/>
      <c r="Z50" s="15"/>
      <c r="AA50" s="15"/>
      <c r="AB50" s="15"/>
      <c r="AC50" s="15"/>
      <c r="AD50" s="8"/>
    </row>
    <row r="51" spans="1:30" x14ac:dyDescent="0.2">
      <c r="A51" s="7" t="s">
        <v>100</v>
      </c>
      <c r="D51" s="7" t="s">
        <v>139</v>
      </c>
      <c r="E51" s="7" t="s">
        <v>102</v>
      </c>
      <c r="I51" s="384">
        <v>18</v>
      </c>
      <c r="J51" s="375" t="s">
        <v>140</v>
      </c>
      <c r="K51" s="376"/>
      <c r="L51" s="377">
        <f>AA51+AB51+AC51</f>
        <v>220849</v>
      </c>
      <c r="M51" s="377">
        <f>X51+Y51+Z51</f>
        <v>220849</v>
      </c>
      <c r="N51" s="377">
        <v>2978887.44</v>
      </c>
      <c r="O51" s="377">
        <f>'Appendix 1'!P51-'Appendix 1c'!N51</f>
        <v>2978887.44</v>
      </c>
      <c r="P51" s="377">
        <v>0</v>
      </c>
      <c r="Q51" s="377">
        <f t="shared" ref="Q51:Q52" si="27">M51-O51-P51</f>
        <v>-2758038.44</v>
      </c>
      <c r="R51" s="392">
        <v>0</v>
      </c>
      <c r="S51" s="377">
        <v>0</v>
      </c>
      <c r="T51" s="377">
        <f>'Appendix 1'!U51-'Appendix 1c'!S51</f>
        <v>220849</v>
      </c>
      <c r="U51" s="14">
        <f t="shared" ref="U51:U52" si="28">L51-T51</f>
        <v>0</v>
      </c>
      <c r="X51" s="14">
        <v>220849</v>
      </c>
      <c r="Y51" s="14">
        <v>0</v>
      </c>
      <c r="Z51" s="14">
        <v>0</v>
      </c>
      <c r="AA51" s="14">
        <v>220849</v>
      </c>
      <c r="AB51" s="14">
        <v>0</v>
      </c>
      <c r="AC51" s="14">
        <v>0</v>
      </c>
    </row>
    <row r="52" spans="1:30" x14ac:dyDescent="0.2">
      <c r="A52" s="7" t="s">
        <v>100</v>
      </c>
      <c r="D52" s="7" t="s">
        <v>141</v>
      </c>
      <c r="E52" s="7" t="s">
        <v>102</v>
      </c>
      <c r="I52" s="384">
        <v>19</v>
      </c>
      <c r="J52" s="375" t="s">
        <v>142</v>
      </c>
      <c r="K52" s="376"/>
      <c r="L52" s="377">
        <f>AA52+AB52+AC52</f>
        <v>7360499</v>
      </c>
      <c r="M52" s="377">
        <f>X52+Y52+Z52</f>
        <v>7360499</v>
      </c>
      <c r="N52" s="377">
        <v>7359999</v>
      </c>
      <c r="O52" s="377">
        <f>'Appendix 1'!P52-'Appendix 1c'!N52</f>
        <v>7359999</v>
      </c>
      <c r="P52" s="377">
        <v>0</v>
      </c>
      <c r="Q52" s="377">
        <f t="shared" si="27"/>
        <v>500</v>
      </c>
      <c r="R52" s="392">
        <v>0</v>
      </c>
      <c r="S52" s="377">
        <v>0</v>
      </c>
      <c r="T52" s="377">
        <f>'Appendix 1'!U52-'Appendix 1c'!S52</f>
        <v>7150500</v>
      </c>
      <c r="U52" s="14">
        <f t="shared" si="28"/>
        <v>209999</v>
      </c>
      <c r="X52" s="14">
        <v>7150500</v>
      </c>
      <c r="Y52" s="14">
        <v>209999</v>
      </c>
      <c r="Z52" s="14">
        <v>0</v>
      </c>
      <c r="AA52" s="14">
        <v>7150500</v>
      </c>
      <c r="AB52" s="14">
        <v>209999</v>
      </c>
      <c r="AC52" s="14">
        <v>0</v>
      </c>
    </row>
    <row r="53" spans="1:30" x14ac:dyDescent="0.2">
      <c r="J53" s="375"/>
      <c r="K53" s="376"/>
      <c r="L53" s="377"/>
      <c r="M53" s="377"/>
      <c r="N53" s="377"/>
      <c r="O53" s="377"/>
      <c r="P53" s="377"/>
      <c r="Q53" s="377"/>
      <c r="R53" s="392"/>
      <c r="S53" s="377"/>
      <c r="T53" s="377"/>
    </row>
    <row r="54" spans="1:30" s="8" customFormat="1" x14ac:dyDescent="0.2">
      <c r="I54" s="386"/>
      <c r="J54" s="406" t="s">
        <v>143</v>
      </c>
      <c r="K54" s="407"/>
      <c r="L54" s="408">
        <f t="shared" ref="L54:Q54" si="29">SUM(L51:L53)</f>
        <v>7581348</v>
      </c>
      <c r="M54" s="408">
        <f t="shared" si="29"/>
        <v>7581348</v>
      </c>
      <c r="N54" s="408">
        <f t="shared" si="29"/>
        <v>10338886.439999999</v>
      </c>
      <c r="O54" s="408">
        <f t="shared" si="29"/>
        <v>10338886.439999999</v>
      </c>
      <c r="P54" s="408">
        <f t="shared" si="29"/>
        <v>0</v>
      </c>
      <c r="Q54" s="408">
        <f t="shared" si="29"/>
        <v>-2757538.44</v>
      </c>
      <c r="R54" s="392"/>
      <c r="S54" s="377">
        <f>SUM(S51:S53)</f>
        <v>0</v>
      </c>
      <c r="T54" s="377">
        <f>SUM(T51:T53)</f>
        <v>7371349</v>
      </c>
      <c r="U54" s="17">
        <f>SUM(U51:U53)</f>
        <v>209999</v>
      </c>
      <c r="V54" s="18"/>
      <c r="W54" s="15"/>
      <c r="X54" s="17">
        <f t="shared" ref="X54:AC54" si="30">SUM(X51:X53)</f>
        <v>7371349</v>
      </c>
      <c r="Y54" s="17">
        <f t="shared" si="30"/>
        <v>209999</v>
      </c>
      <c r="Z54" s="17">
        <f t="shared" si="30"/>
        <v>0</v>
      </c>
      <c r="AA54" s="17">
        <f t="shared" si="30"/>
        <v>7371349</v>
      </c>
      <c r="AB54" s="17">
        <f t="shared" si="30"/>
        <v>209999</v>
      </c>
      <c r="AC54" s="17">
        <f t="shared" si="30"/>
        <v>0</v>
      </c>
      <c r="AD54" s="7"/>
    </row>
    <row r="55" spans="1:30" s="8" customFormat="1" x14ac:dyDescent="0.2">
      <c r="I55" s="386"/>
      <c r="J55" s="375"/>
      <c r="K55" s="376"/>
      <c r="L55" s="377"/>
      <c r="M55" s="377"/>
      <c r="N55" s="377"/>
      <c r="O55" s="377"/>
      <c r="P55" s="377"/>
      <c r="Q55" s="377"/>
      <c r="R55" s="392"/>
      <c r="S55" s="377"/>
      <c r="T55" s="377"/>
      <c r="U55" s="15"/>
      <c r="V55" s="22"/>
      <c r="W55" s="15"/>
      <c r="X55" s="15"/>
      <c r="Y55" s="15"/>
      <c r="Z55" s="15"/>
      <c r="AA55" s="15"/>
      <c r="AB55" s="15"/>
      <c r="AC55" s="15"/>
      <c r="AD55" s="7"/>
    </row>
    <row r="56" spans="1:30" s="8" customFormat="1" x14ac:dyDescent="0.2">
      <c r="I56" s="384">
        <v>20</v>
      </c>
      <c r="J56" s="381" t="s">
        <v>144</v>
      </c>
      <c r="K56" s="374"/>
      <c r="L56" s="382">
        <f t="shared" ref="L56:Q56" si="31">L48+L54</f>
        <v>187519797.94</v>
      </c>
      <c r="M56" s="382">
        <f t="shared" si="31"/>
        <v>187519797.94</v>
      </c>
      <c r="N56" s="382">
        <f t="shared" si="31"/>
        <v>180162300.27000001</v>
      </c>
      <c r="O56" s="382">
        <f t="shared" si="31"/>
        <v>180162300.26999998</v>
      </c>
      <c r="P56" s="382">
        <f t="shared" si="31"/>
        <v>0</v>
      </c>
      <c r="Q56" s="382">
        <f t="shared" si="31"/>
        <v>7357497.670000026</v>
      </c>
      <c r="R56" s="392"/>
      <c r="S56" s="377">
        <f>S48+S54</f>
        <v>0</v>
      </c>
      <c r="T56" s="377">
        <f>T48+T54</f>
        <v>229732472.53339294</v>
      </c>
      <c r="U56" s="20">
        <f>U48+U54</f>
        <v>-42212674.593392938</v>
      </c>
      <c r="V56" s="20"/>
      <c r="W56" s="15"/>
      <c r="X56" s="20">
        <f t="shared" ref="X56:AC56" si="32">X48+X54</f>
        <v>187519797.94</v>
      </c>
      <c r="Y56" s="20">
        <f t="shared" si="32"/>
        <v>0</v>
      </c>
      <c r="Z56" s="20">
        <f t="shared" si="32"/>
        <v>0</v>
      </c>
      <c r="AA56" s="20">
        <f t="shared" si="32"/>
        <v>187519797.94</v>
      </c>
      <c r="AB56" s="20">
        <f t="shared" si="32"/>
        <v>0</v>
      </c>
      <c r="AC56" s="20">
        <f t="shared" si="32"/>
        <v>0</v>
      </c>
      <c r="AD56" s="7"/>
    </row>
    <row r="57" spans="1:30" x14ac:dyDescent="0.2">
      <c r="J57" s="375"/>
      <c r="K57" s="376"/>
      <c r="L57" s="377"/>
      <c r="M57" s="377"/>
      <c r="N57" s="377"/>
      <c r="O57" s="377"/>
      <c r="P57" s="377"/>
      <c r="Q57" s="377"/>
      <c r="R57" s="392"/>
      <c r="S57" s="377"/>
      <c r="T57" s="377"/>
    </row>
    <row r="58" spans="1:30" x14ac:dyDescent="0.2">
      <c r="I58" s="384">
        <v>21</v>
      </c>
      <c r="J58" s="375" t="s">
        <v>145</v>
      </c>
      <c r="K58" s="376"/>
      <c r="L58" s="377"/>
      <c r="M58" s="377"/>
      <c r="N58" s="377"/>
      <c r="O58" s="377"/>
      <c r="P58" s="377"/>
      <c r="Q58" s="377"/>
      <c r="R58" s="392"/>
      <c r="S58" s="377"/>
      <c r="T58" s="377"/>
    </row>
    <row r="59" spans="1:30" x14ac:dyDescent="0.2">
      <c r="J59" s="375"/>
      <c r="K59" s="376"/>
      <c r="L59" s="377"/>
      <c r="M59" s="377"/>
      <c r="N59" s="377"/>
      <c r="O59" s="377"/>
      <c r="P59" s="377"/>
      <c r="Q59" s="377"/>
      <c r="R59" s="392"/>
      <c r="S59" s="377"/>
      <c r="T59" s="377"/>
    </row>
    <row r="60" spans="1:30" x14ac:dyDescent="0.2">
      <c r="A60" s="7" t="s">
        <v>100</v>
      </c>
      <c r="D60" s="7">
        <v>16103</v>
      </c>
      <c r="E60" s="7" t="s">
        <v>102</v>
      </c>
      <c r="I60" s="384">
        <v>22</v>
      </c>
      <c r="J60" s="375" t="s">
        <v>146</v>
      </c>
      <c r="K60" s="376"/>
      <c r="L60" s="377">
        <f t="shared" ref="L60:L65" si="33">AA60+AB60+AC60</f>
        <v>-26103635</v>
      </c>
      <c r="M60" s="377">
        <f t="shared" ref="M60:M65" si="34">X60+Y60+Z60</f>
        <v>-26103635</v>
      </c>
      <c r="N60" s="377">
        <v>-26102735</v>
      </c>
      <c r="O60" s="377">
        <f>'Appendix 1'!P62-'Appendix 1c'!N60</f>
        <v>-26102735</v>
      </c>
      <c r="P60" s="377">
        <v>0</v>
      </c>
      <c r="Q60" s="377">
        <f t="shared" ref="Q60:Q65" si="35">M60-O60-P60</f>
        <v>-900</v>
      </c>
      <c r="R60" s="392">
        <v>0</v>
      </c>
      <c r="S60" s="377">
        <v>0</v>
      </c>
      <c r="T60" s="377">
        <f>L60</f>
        <v>-26103635</v>
      </c>
      <c r="U60" s="14">
        <f t="shared" ref="U60:U65" si="36">L60-T60</f>
        <v>0</v>
      </c>
      <c r="X60" s="14">
        <v>-26103635</v>
      </c>
      <c r="Y60" s="14">
        <v>0</v>
      </c>
      <c r="Z60" s="14">
        <v>0</v>
      </c>
      <c r="AA60" s="14">
        <v>-26103635</v>
      </c>
      <c r="AB60" s="14">
        <v>0</v>
      </c>
      <c r="AC60" s="14">
        <v>0</v>
      </c>
    </row>
    <row r="61" spans="1:30" x14ac:dyDescent="0.2">
      <c r="A61" s="7" t="s">
        <v>100</v>
      </c>
      <c r="D61" s="7">
        <v>16100</v>
      </c>
      <c r="E61" s="7" t="s">
        <v>102</v>
      </c>
      <c r="I61" s="384">
        <v>23</v>
      </c>
      <c r="J61" s="375" t="s">
        <v>148</v>
      </c>
      <c r="K61" s="376"/>
      <c r="L61" s="377">
        <f t="shared" si="33"/>
        <v>-211151</v>
      </c>
      <c r="M61" s="377">
        <f t="shared" si="34"/>
        <v>-211151</v>
      </c>
      <c r="N61" s="377">
        <v>-211151</v>
      </c>
      <c r="O61" s="377">
        <f>'Appendix 1'!P63-'Appendix 1c'!N61</f>
        <v>-211151</v>
      </c>
      <c r="P61" s="377">
        <v>0</v>
      </c>
      <c r="Q61" s="377">
        <f t="shared" si="35"/>
        <v>0</v>
      </c>
      <c r="R61" s="392">
        <v>0</v>
      </c>
      <c r="S61" s="377">
        <v>0</v>
      </c>
      <c r="T61" s="377">
        <f>'Appendix 1'!U63-'Appendix 1c'!S61</f>
        <v>-211151</v>
      </c>
      <c r="U61" s="14">
        <f t="shared" si="36"/>
        <v>0</v>
      </c>
      <c r="X61" s="14">
        <v>-211151</v>
      </c>
      <c r="Y61" s="14">
        <v>0</v>
      </c>
      <c r="Z61" s="14">
        <v>0</v>
      </c>
      <c r="AA61" s="14">
        <v>-211151</v>
      </c>
      <c r="AB61" s="14">
        <v>0</v>
      </c>
      <c r="AC61" s="14">
        <v>0</v>
      </c>
    </row>
    <row r="62" spans="1:30" x14ac:dyDescent="0.2">
      <c r="A62" s="7" t="s">
        <v>100</v>
      </c>
      <c r="D62" s="7">
        <v>16106</v>
      </c>
      <c r="E62" s="7" t="s">
        <v>102</v>
      </c>
      <c r="I62" s="384">
        <v>24</v>
      </c>
      <c r="J62" s="375" t="s">
        <v>150</v>
      </c>
      <c r="K62" s="376"/>
      <c r="L62" s="377">
        <f t="shared" si="33"/>
        <v>-71033231</v>
      </c>
      <c r="M62" s="377">
        <f t="shared" si="34"/>
        <v>-71033231</v>
      </c>
      <c r="N62" s="377">
        <v>-71034131</v>
      </c>
      <c r="O62" s="377">
        <f>'Appendix 1'!P64-'Appendix 1c'!N62</f>
        <v>-71034131</v>
      </c>
      <c r="P62" s="377">
        <v>0</v>
      </c>
      <c r="Q62" s="377">
        <f t="shared" si="35"/>
        <v>900</v>
      </c>
      <c r="R62" s="392">
        <v>0</v>
      </c>
      <c r="S62" s="377">
        <v>0</v>
      </c>
      <c r="T62" s="377">
        <f>'Appendix 1'!U64-'Appendix 1c'!S62</f>
        <v>-71033231</v>
      </c>
      <c r="U62" s="14">
        <f t="shared" si="36"/>
        <v>0</v>
      </c>
      <c r="X62" s="14">
        <v>-71033231</v>
      </c>
      <c r="Y62" s="14">
        <v>0</v>
      </c>
      <c r="Z62" s="14">
        <v>0</v>
      </c>
      <c r="AA62" s="14">
        <v>-71033231</v>
      </c>
      <c r="AB62" s="14">
        <v>0</v>
      </c>
      <c r="AC62" s="14">
        <v>0</v>
      </c>
    </row>
    <row r="63" spans="1:30" x14ac:dyDescent="0.2">
      <c r="A63" s="7" t="s">
        <v>100</v>
      </c>
      <c r="D63" s="7" t="s">
        <v>152</v>
      </c>
      <c r="E63" s="7" t="s">
        <v>102</v>
      </c>
      <c r="I63" s="384">
        <v>25</v>
      </c>
      <c r="J63" s="375" t="s">
        <v>153</v>
      </c>
      <c r="K63" s="376"/>
      <c r="L63" s="377">
        <f>AA63+AB63+AC63-'Appendix 1c'!L63</f>
        <v>-86492507</v>
      </c>
      <c r="M63" s="377">
        <f t="shared" si="34"/>
        <v>-86492507</v>
      </c>
      <c r="N63" s="377">
        <v>-86492506.929999977</v>
      </c>
      <c r="O63" s="377">
        <f>'Appendix 1'!P65-'Appendix 1c'!N63</f>
        <v>-86492506.929999977</v>
      </c>
      <c r="P63" s="377">
        <v>0</v>
      </c>
      <c r="Q63" s="377">
        <f t="shared" si="35"/>
        <v>-7.0000022649765015E-2</v>
      </c>
      <c r="R63" s="392">
        <v>0</v>
      </c>
      <c r="S63" s="377">
        <v>0</v>
      </c>
      <c r="T63" s="377">
        <f>'Appendix 1'!U65-'Appendix 1c'!S63</f>
        <v>-86492507</v>
      </c>
      <c r="U63" s="14">
        <f t="shared" si="36"/>
        <v>0</v>
      </c>
      <c r="X63" s="14">
        <v>-86492507</v>
      </c>
      <c r="Y63" s="14">
        <v>0</v>
      </c>
      <c r="Z63" s="14">
        <v>0</v>
      </c>
      <c r="AA63" s="14">
        <v>-86492507</v>
      </c>
      <c r="AB63" s="14">
        <v>0</v>
      </c>
      <c r="AC63" s="14">
        <v>0</v>
      </c>
    </row>
    <row r="64" spans="1:30" x14ac:dyDescent="0.2">
      <c r="A64" s="7" t="s">
        <v>100</v>
      </c>
      <c r="D64" s="7">
        <v>15113</v>
      </c>
      <c r="E64" s="7" t="s">
        <v>102</v>
      </c>
      <c r="I64" s="384">
        <v>26</v>
      </c>
      <c r="J64" s="375" t="s">
        <v>154</v>
      </c>
      <c r="K64" s="376"/>
      <c r="L64" s="377">
        <f t="shared" si="33"/>
        <v>0</v>
      </c>
      <c r="M64" s="377">
        <f t="shared" si="34"/>
        <v>0</v>
      </c>
      <c r="N64" s="377">
        <v>0</v>
      </c>
      <c r="O64" s="377">
        <f>'Appendix 1'!P66-'Appendix 1c'!N64</f>
        <v>0</v>
      </c>
      <c r="P64" s="377">
        <v>0</v>
      </c>
      <c r="Q64" s="377">
        <f t="shared" si="35"/>
        <v>0</v>
      </c>
      <c r="R64" s="392">
        <v>0</v>
      </c>
      <c r="S64" s="377">
        <v>0</v>
      </c>
      <c r="T64" s="377">
        <f>'Appendix 1'!U66-'Appendix 1c'!S64</f>
        <v>0</v>
      </c>
      <c r="U64" s="14">
        <f t="shared" si="36"/>
        <v>0</v>
      </c>
      <c r="X64" s="14">
        <v>0</v>
      </c>
      <c r="Y64" s="14">
        <v>0</v>
      </c>
      <c r="Z64" s="14">
        <v>0</v>
      </c>
      <c r="AA64" s="14">
        <v>0</v>
      </c>
      <c r="AB64" s="14">
        <v>0</v>
      </c>
      <c r="AC64" s="14">
        <v>0</v>
      </c>
    </row>
    <row r="65" spans="1:30" x14ac:dyDescent="0.2">
      <c r="A65" s="7" t="s">
        <v>100</v>
      </c>
      <c r="D65" s="7">
        <v>14115</v>
      </c>
      <c r="E65" s="7" t="s">
        <v>102</v>
      </c>
      <c r="I65" s="384">
        <v>27</v>
      </c>
      <c r="J65" s="375" t="s">
        <v>155</v>
      </c>
      <c r="K65" s="376"/>
      <c r="L65" s="377">
        <f t="shared" si="33"/>
        <v>0</v>
      </c>
      <c r="M65" s="377">
        <f t="shared" si="34"/>
        <v>0</v>
      </c>
      <c r="N65" s="377">
        <v>0</v>
      </c>
      <c r="O65" s="377">
        <f>'Appendix 1'!P67-'Appendix 1c'!N65</f>
        <v>-6480000</v>
      </c>
      <c r="P65" s="377">
        <v>0</v>
      </c>
      <c r="Q65" s="377">
        <f t="shared" si="35"/>
        <v>6480000</v>
      </c>
      <c r="R65" s="392">
        <v>0</v>
      </c>
      <c r="S65" s="377">
        <v>0</v>
      </c>
      <c r="T65" s="377">
        <f>'Appendix 1'!U67-'Appendix 1c'!S65</f>
        <v>0</v>
      </c>
      <c r="U65" s="14">
        <f t="shared" si="36"/>
        <v>0</v>
      </c>
      <c r="X65" s="14">
        <v>0</v>
      </c>
      <c r="Y65" s="14">
        <v>0</v>
      </c>
      <c r="Z65" s="14">
        <v>0</v>
      </c>
      <c r="AA65" s="14">
        <v>0</v>
      </c>
      <c r="AB65" s="14">
        <v>0</v>
      </c>
      <c r="AC65" s="14">
        <v>0</v>
      </c>
    </row>
    <row r="66" spans="1:30" x14ac:dyDescent="0.2">
      <c r="A66" s="7" t="s">
        <v>100</v>
      </c>
      <c r="D66" s="7" t="s">
        <v>156</v>
      </c>
      <c r="E66" s="7" t="s">
        <v>102</v>
      </c>
      <c r="I66" s="384">
        <v>28</v>
      </c>
      <c r="J66" s="375" t="s">
        <v>226</v>
      </c>
      <c r="K66" s="376"/>
      <c r="L66" s="377">
        <f t="shared" ref="L66" si="37">AA66+AB66+AC66</f>
        <v>-9194661.9399999995</v>
      </c>
      <c r="M66" s="377">
        <f t="shared" ref="M66" si="38">X66+Y66+Z66</f>
        <v>-9194661.9399999995</v>
      </c>
      <c r="N66" s="377">
        <v>-6480000</v>
      </c>
      <c r="O66" s="377">
        <f>'Appendix 1'!P67-'Appendix 1c'!N66</f>
        <v>-6480000</v>
      </c>
      <c r="P66" s="377">
        <v>0</v>
      </c>
      <c r="Q66" s="377">
        <f t="shared" ref="Q66" si="39">M66-O66-P66</f>
        <v>-2714661.9399999995</v>
      </c>
      <c r="R66" s="392">
        <v>0</v>
      </c>
      <c r="S66" s="377">
        <v>0</v>
      </c>
      <c r="T66" s="377">
        <f>'Appendix 1'!U67-'Appendix 1c'!S66</f>
        <v>0</v>
      </c>
      <c r="U66" s="14">
        <f t="shared" ref="U66" si="40">L66-T66</f>
        <v>-9194661.9399999995</v>
      </c>
      <c r="X66" s="14">
        <v>-9194661.9399999995</v>
      </c>
      <c r="Y66" s="14">
        <v>0</v>
      </c>
      <c r="Z66" s="14">
        <v>0</v>
      </c>
      <c r="AA66" s="14">
        <v>-9194661.9399999995</v>
      </c>
      <c r="AB66" s="14">
        <v>0</v>
      </c>
      <c r="AC66" s="14">
        <v>0</v>
      </c>
    </row>
    <row r="67" spans="1:30" x14ac:dyDescent="0.2">
      <c r="A67" s="7" t="s">
        <v>100</v>
      </c>
      <c r="D67" s="7">
        <v>14103</v>
      </c>
      <c r="E67" s="7" t="s">
        <v>102</v>
      </c>
      <c r="I67" s="384">
        <v>28</v>
      </c>
      <c r="J67" s="375" t="s">
        <v>227</v>
      </c>
      <c r="K67" s="376"/>
      <c r="L67" s="377">
        <f>AA67+AB67+AC67</f>
        <v>-8828375</v>
      </c>
      <c r="M67" s="377">
        <f>X67+Y67+Z67</f>
        <v>-8828375</v>
      </c>
      <c r="N67" s="377">
        <v>0</v>
      </c>
      <c r="O67" s="377">
        <f>'Appendix 1'!P54-'Appendix 1c'!N67</f>
        <v>0</v>
      </c>
      <c r="P67" s="377">
        <v>0</v>
      </c>
      <c r="Q67" s="377">
        <f>M67-O67-P67</f>
        <v>-8828375</v>
      </c>
      <c r="R67" s="392">
        <v>0</v>
      </c>
      <c r="S67" s="377">
        <v>0</v>
      </c>
      <c r="T67" s="377">
        <f>'Appendix 1'!U54-'Appendix 1c'!S67</f>
        <v>-6480000</v>
      </c>
      <c r="U67" s="14">
        <f>L67-T67</f>
        <v>-2348375</v>
      </c>
      <c r="X67" s="14">
        <v>-8828375</v>
      </c>
      <c r="Y67" s="14">
        <v>0</v>
      </c>
      <c r="Z67" s="14">
        <v>0</v>
      </c>
      <c r="AA67" s="14">
        <v>-8828375</v>
      </c>
      <c r="AB67" s="14">
        <v>0</v>
      </c>
      <c r="AC67" s="14">
        <v>0</v>
      </c>
    </row>
    <row r="68" spans="1:30" x14ac:dyDescent="0.2">
      <c r="J68" s="375"/>
      <c r="K68" s="376"/>
      <c r="L68" s="377"/>
      <c r="M68" s="377"/>
      <c r="N68" s="377"/>
      <c r="O68" s="377"/>
      <c r="P68" s="377"/>
      <c r="Q68" s="377"/>
      <c r="R68" s="392"/>
      <c r="S68" s="377"/>
      <c r="T68" s="377"/>
    </row>
    <row r="69" spans="1:30" s="8" customFormat="1" x14ac:dyDescent="0.2">
      <c r="I69" s="386"/>
      <c r="J69" s="406" t="s">
        <v>158</v>
      </c>
      <c r="K69" s="407"/>
      <c r="L69" s="408">
        <f t="shared" ref="L69:Q69" si="41">SUM(L60:L68)</f>
        <v>-201863560.94</v>
      </c>
      <c r="M69" s="408">
        <f t="shared" si="41"/>
        <v>-201863560.94</v>
      </c>
      <c r="N69" s="408">
        <f t="shared" si="41"/>
        <v>-190320523.92999998</v>
      </c>
      <c r="O69" s="408">
        <f t="shared" si="41"/>
        <v>-196800523.92999998</v>
      </c>
      <c r="P69" s="408">
        <f t="shared" si="41"/>
        <v>0</v>
      </c>
      <c r="Q69" s="408">
        <f t="shared" si="41"/>
        <v>-5063037.0100000221</v>
      </c>
      <c r="R69" s="392"/>
      <c r="S69" s="377">
        <f>SUM(S60:S68)</f>
        <v>0</v>
      </c>
      <c r="T69" s="377">
        <f>SUM(T60:T68)</f>
        <v>-190320524</v>
      </c>
      <c r="U69" s="17">
        <f>SUM(U60:U68)</f>
        <v>-11543036.939999999</v>
      </c>
      <c r="V69" s="17">
        <f>SUM(V60:V68)</f>
        <v>0</v>
      </c>
      <c r="W69" s="17"/>
      <c r="X69" s="17">
        <f t="shared" ref="X69:AC69" si="42">SUM(X60:X68)</f>
        <v>-201863560.94</v>
      </c>
      <c r="Y69" s="17">
        <f t="shared" si="42"/>
        <v>0</v>
      </c>
      <c r="Z69" s="17">
        <f t="shared" si="42"/>
        <v>0</v>
      </c>
      <c r="AA69" s="17">
        <f t="shared" si="42"/>
        <v>-201863560.94</v>
      </c>
      <c r="AB69" s="17">
        <f t="shared" si="42"/>
        <v>0</v>
      </c>
      <c r="AC69" s="17">
        <f t="shared" si="42"/>
        <v>0</v>
      </c>
      <c r="AD69" s="7"/>
    </row>
    <row r="70" spans="1:30" x14ac:dyDescent="0.2">
      <c r="J70" s="375"/>
      <c r="K70" s="376"/>
      <c r="L70" s="377"/>
      <c r="M70" s="377"/>
      <c r="N70" s="377"/>
      <c r="O70" s="377"/>
      <c r="P70" s="377"/>
      <c r="Q70" s="377"/>
      <c r="R70" s="392"/>
      <c r="S70" s="377"/>
      <c r="T70" s="377"/>
      <c r="AA70" s="14">
        <v>0</v>
      </c>
    </row>
    <row r="71" spans="1:30" x14ac:dyDescent="0.2">
      <c r="J71" s="381" t="s">
        <v>159</v>
      </c>
      <c r="K71" s="374"/>
      <c r="L71" s="382">
        <f t="shared" ref="L71:Q71" si="43">L69+L56</f>
        <v>-14343763</v>
      </c>
      <c r="M71" s="382">
        <f t="shared" si="43"/>
        <v>-14343763</v>
      </c>
      <c r="N71" s="382">
        <f t="shared" si="43"/>
        <v>-10158223.659999967</v>
      </c>
      <c r="O71" s="382">
        <f t="shared" si="43"/>
        <v>-16638223.659999996</v>
      </c>
      <c r="P71" s="382">
        <f t="shared" si="43"/>
        <v>0</v>
      </c>
      <c r="Q71" s="382">
        <f t="shared" si="43"/>
        <v>2294460.6600000039</v>
      </c>
      <c r="R71" s="392"/>
      <c r="S71" s="377">
        <f>S69+S56</f>
        <v>0</v>
      </c>
      <c r="T71" s="377">
        <f>T69+T56</f>
        <v>39411948.533392936</v>
      </c>
      <c r="U71" s="19">
        <f>U69+U56</f>
        <v>-53755711.533392936</v>
      </c>
      <c r="V71" s="19"/>
      <c r="W71" s="19"/>
      <c r="X71" s="19">
        <f t="shared" ref="X71:AC71" si="44">X69+X56</f>
        <v>-14343763</v>
      </c>
      <c r="Y71" s="19">
        <f t="shared" si="44"/>
        <v>0</v>
      </c>
      <c r="Z71" s="19">
        <f t="shared" si="44"/>
        <v>0</v>
      </c>
      <c r="AA71" s="19">
        <f t="shared" si="44"/>
        <v>-14343763</v>
      </c>
      <c r="AB71" s="19">
        <f t="shared" si="44"/>
        <v>0</v>
      </c>
      <c r="AC71" s="19">
        <f t="shared" si="44"/>
        <v>0</v>
      </c>
    </row>
    <row r="72" spans="1:30" x14ac:dyDescent="0.2">
      <c r="J72" s="375"/>
      <c r="K72" s="376"/>
      <c r="L72" s="377"/>
      <c r="M72" s="377"/>
      <c r="N72" s="377"/>
      <c r="O72" s="377"/>
      <c r="P72" s="377"/>
      <c r="Q72" s="377"/>
      <c r="R72" s="392"/>
      <c r="S72" s="377"/>
      <c r="T72" s="377"/>
    </row>
    <row r="73" spans="1:30" x14ac:dyDescent="0.2">
      <c r="J73" s="375"/>
      <c r="K73" s="376"/>
      <c r="L73" s="377"/>
      <c r="M73" s="377"/>
      <c r="N73" s="377"/>
      <c r="O73" s="377"/>
      <c r="P73" s="377"/>
      <c r="Q73" s="377"/>
      <c r="R73" s="392"/>
      <c r="S73" s="377">
        <v>0</v>
      </c>
      <c r="T73" s="377"/>
      <c r="X73" s="14">
        <v>0</v>
      </c>
      <c r="Y73" s="14">
        <v>0</v>
      </c>
      <c r="Z73" s="14">
        <v>0</v>
      </c>
      <c r="AA73" s="14">
        <v>0</v>
      </c>
      <c r="AB73" s="14">
        <v>0</v>
      </c>
      <c r="AC73" s="14">
        <v>0</v>
      </c>
    </row>
    <row r="74" spans="1:30" x14ac:dyDescent="0.2">
      <c r="D74" s="101"/>
      <c r="J74" s="375"/>
      <c r="K74" s="376"/>
      <c r="L74" s="377"/>
      <c r="M74" s="377"/>
      <c r="N74" s="377"/>
      <c r="O74" s="377"/>
      <c r="P74" s="377"/>
      <c r="Q74" s="377"/>
      <c r="R74" s="392"/>
      <c r="S74" s="377"/>
      <c r="T74" s="377"/>
    </row>
    <row r="75" spans="1:30" x14ac:dyDescent="0.2">
      <c r="A75" s="7" t="s">
        <v>100</v>
      </c>
      <c r="D75" s="101">
        <v>10314</v>
      </c>
      <c r="E75" s="7" t="s">
        <v>102</v>
      </c>
      <c r="F75" s="7" t="s">
        <v>105</v>
      </c>
      <c r="I75" s="384">
        <v>1</v>
      </c>
      <c r="J75" s="375" t="s">
        <v>104</v>
      </c>
      <c r="K75" s="376"/>
      <c r="L75" s="377">
        <f t="shared" ref="L75" si="45">AA75+AB75+AC75</f>
        <v>0</v>
      </c>
      <c r="M75" s="377">
        <f>X75+Y75+Z75</f>
        <v>0</v>
      </c>
      <c r="N75" s="377">
        <v>0</v>
      </c>
      <c r="O75" s="377">
        <f>'Appendix 1'!P74-'Appendix 1c'!N75</f>
        <v>0</v>
      </c>
      <c r="P75" s="377">
        <v>0</v>
      </c>
      <c r="Q75" s="377">
        <f>M75-O75-P75</f>
        <v>0</v>
      </c>
      <c r="R75" s="392">
        <v>0</v>
      </c>
      <c r="S75" s="377">
        <v>0</v>
      </c>
      <c r="T75" s="377">
        <f>'Appendix 1'!U74-'Appendix 1c'!S75</f>
        <v>0</v>
      </c>
      <c r="U75" s="14">
        <f>L75-T75</f>
        <v>0</v>
      </c>
      <c r="X75" s="14">
        <v>0</v>
      </c>
      <c r="Y75" s="14">
        <v>0</v>
      </c>
      <c r="Z75" s="14">
        <v>0</v>
      </c>
      <c r="AA75" s="14">
        <v>0</v>
      </c>
      <c r="AB75" s="14">
        <v>0</v>
      </c>
      <c r="AC75" s="14">
        <v>0</v>
      </c>
    </row>
    <row r="76" spans="1:30" x14ac:dyDescent="0.2">
      <c r="X76" s="14">
        <v>0</v>
      </c>
      <c r="Y76" s="14">
        <v>0</v>
      </c>
      <c r="Z76" s="14">
        <v>0</v>
      </c>
      <c r="AA76" s="14">
        <v>0</v>
      </c>
      <c r="AB76" s="14">
        <v>0</v>
      </c>
      <c r="AC76" s="14">
        <v>0</v>
      </c>
    </row>
    <row r="77" spans="1:30" x14ac:dyDescent="0.2">
      <c r="X77" s="14">
        <v>0</v>
      </c>
      <c r="Y77" s="14">
        <v>0</v>
      </c>
      <c r="Z77" s="14">
        <v>0</v>
      </c>
      <c r="AA77" s="14">
        <v>0</v>
      </c>
      <c r="AB77" s="14">
        <v>0</v>
      </c>
      <c r="AC77" s="14">
        <v>0</v>
      </c>
    </row>
    <row r="81" spans="3:13" x14ac:dyDescent="0.2">
      <c r="C81" s="256"/>
      <c r="D81" s="257"/>
      <c r="J81" s="257"/>
    </row>
    <row r="82" spans="3:13" x14ac:dyDescent="0.2">
      <c r="C82" s="256"/>
      <c r="D82" s="257"/>
      <c r="J82" s="257"/>
    </row>
    <row r="83" spans="3:13" x14ac:dyDescent="0.2">
      <c r="C83" s="256"/>
      <c r="D83" s="101"/>
      <c r="J83" s="257"/>
    </row>
    <row r="84" spans="3:13" x14ac:dyDescent="0.2">
      <c r="C84" s="256"/>
      <c r="D84" s="257"/>
      <c r="J84" s="257"/>
      <c r="L84" s="259"/>
      <c r="M84" s="7"/>
    </row>
    <row r="85" spans="3:13" x14ac:dyDescent="0.2">
      <c r="C85" s="256"/>
      <c r="D85" s="257"/>
      <c r="J85" s="257"/>
      <c r="L85" s="259"/>
      <c r="M85" s="7"/>
    </row>
    <row r="86" spans="3:13" x14ac:dyDescent="0.2">
      <c r="C86" s="256"/>
      <c r="D86" s="257"/>
      <c r="J86" s="257"/>
      <c r="L86" s="259"/>
      <c r="M86" s="7"/>
    </row>
    <row r="87" spans="3:13" x14ac:dyDescent="0.2">
      <c r="C87" s="256"/>
      <c r="D87" s="257"/>
      <c r="J87" s="257"/>
      <c r="L87" s="259"/>
      <c r="M87" s="7"/>
    </row>
    <row r="88" spans="3:13" x14ac:dyDescent="0.2">
      <c r="C88" s="256"/>
      <c r="D88" s="257"/>
      <c r="J88" s="257"/>
      <c r="L88" s="259"/>
      <c r="M88" s="7"/>
    </row>
    <row r="89" spans="3:13" x14ac:dyDescent="0.2">
      <c r="C89" s="256"/>
      <c r="D89" s="257"/>
      <c r="J89" s="257"/>
      <c r="L89" s="259"/>
      <c r="M89" s="7"/>
    </row>
    <row r="90" spans="3:13" x14ac:dyDescent="0.2">
      <c r="C90" s="256"/>
      <c r="D90" s="257"/>
      <c r="J90" s="257"/>
      <c r="L90" s="259"/>
      <c r="M90" s="7"/>
    </row>
    <row r="91" spans="3:13" x14ac:dyDescent="0.2">
      <c r="C91" s="256"/>
      <c r="D91" s="257"/>
      <c r="J91" s="257"/>
      <c r="L91" s="259"/>
      <c r="M91" s="7"/>
    </row>
    <row r="92" spans="3:13" x14ac:dyDescent="0.2">
      <c r="C92" s="256"/>
      <c r="D92" s="257"/>
      <c r="J92" s="257"/>
      <c r="L92" s="259"/>
      <c r="M92" s="7"/>
    </row>
    <row r="93" spans="3:13" x14ac:dyDescent="0.2">
      <c r="C93" s="256"/>
      <c r="D93" s="257"/>
      <c r="J93" s="257"/>
      <c r="L93" s="259"/>
      <c r="M93" s="7"/>
    </row>
    <row r="94" spans="3:13" x14ac:dyDescent="0.2">
      <c r="C94" s="256"/>
      <c r="D94" s="257"/>
      <c r="J94" s="257"/>
      <c r="L94" s="259"/>
      <c r="M94" s="7"/>
    </row>
    <row r="95" spans="3:13" x14ac:dyDescent="0.2">
      <c r="C95" s="256"/>
      <c r="D95" s="257"/>
      <c r="J95" s="257"/>
      <c r="L95" s="259"/>
      <c r="M95" s="7"/>
    </row>
    <row r="96" spans="3:13" x14ac:dyDescent="0.2">
      <c r="C96" s="256"/>
      <c r="D96" s="257"/>
      <c r="J96" s="257"/>
      <c r="L96" s="259"/>
      <c r="M96" s="7"/>
    </row>
    <row r="97" spans="3:13" x14ac:dyDescent="0.2">
      <c r="C97" s="256"/>
      <c r="D97" s="257"/>
      <c r="J97" s="257"/>
      <c r="L97" s="259"/>
      <c r="M97" s="7"/>
    </row>
    <row r="98" spans="3:13" x14ac:dyDescent="0.2">
      <c r="C98" s="256"/>
      <c r="D98" s="257"/>
      <c r="J98" s="257"/>
      <c r="L98" s="259"/>
      <c r="M98" s="7"/>
    </row>
    <row r="99" spans="3:13" x14ac:dyDescent="0.2">
      <c r="C99" s="256"/>
      <c r="D99" s="257"/>
      <c r="J99" s="257"/>
      <c r="L99" s="259"/>
      <c r="M99" s="7"/>
    </row>
    <row r="100" spans="3:13" x14ac:dyDescent="0.2">
      <c r="C100" s="256"/>
      <c r="D100" s="257"/>
      <c r="J100" s="257"/>
      <c r="L100" s="259"/>
      <c r="M100" s="7"/>
    </row>
    <row r="101" spans="3:13" x14ac:dyDescent="0.2">
      <c r="C101" s="256"/>
      <c r="D101" s="257"/>
      <c r="J101" s="257"/>
      <c r="L101" s="259"/>
      <c r="M101" s="7"/>
    </row>
    <row r="102" spans="3:13" x14ac:dyDescent="0.2">
      <c r="C102" s="256"/>
      <c r="D102" s="257"/>
      <c r="J102" s="257"/>
      <c r="L102" s="258"/>
      <c r="M102" s="7"/>
    </row>
    <row r="103" spans="3:13" x14ac:dyDescent="0.2">
      <c r="C103" s="256"/>
      <c r="D103" s="257"/>
      <c r="J103" s="257"/>
      <c r="L103" s="259"/>
      <c r="M103" s="7"/>
    </row>
    <row r="104" spans="3:13" x14ac:dyDescent="0.2">
      <c r="C104" s="256"/>
      <c r="D104" s="257"/>
      <c r="J104" s="257"/>
      <c r="L104" s="259"/>
      <c r="M104" s="7"/>
    </row>
    <row r="105" spans="3:13" x14ac:dyDescent="0.2">
      <c r="C105" s="256"/>
      <c r="D105" s="257"/>
      <c r="L105" s="258"/>
      <c r="M105" s="7"/>
    </row>
    <row r="106" spans="3:13" x14ac:dyDescent="0.2">
      <c r="C106" s="256"/>
      <c r="D106" s="257"/>
      <c r="L106" s="259"/>
      <c r="M106" s="7"/>
    </row>
    <row r="107" spans="3:13" x14ac:dyDescent="0.2">
      <c r="C107" s="256"/>
      <c r="D107" s="257"/>
      <c r="L107" s="259"/>
      <c r="M107" s="7"/>
    </row>
    <row r="108" spans="3:13" x14ac:dyDescent="0.2">
      <c r="L108" s="258"/>
      <c r="M108" s="7"/>
    </row>
    <row r="109" spans="3:13" x14ac:dyDescent="0.2">
      <c r="L109" s="258"/>
      <c r="M109" s="7"/>
    </row>
    <row r="110" spans="3:13" x14ac:dyDescent="0.2">
      <c r="L110" s="259"/>
      <c r="M110" s="7"/>
    </row>
    <row r="111" spans="3:13" x14ac:dyDescent="0.2">
      <c r="L111" s="259"/>
      <c r="M111" s="7"/>
    </row>
    <row r="112" spans="3:13" x14ac:dyDescent="0.2">
      <c r="J112" s="258"/>
      <c r="L112" s="259"/>
      <c r="M112" s="7"/>
    </row>
    <row r="113" spans="10:13" x14ac:dyDescent="0.2">
      <c r="L113" s="259"/>
      <c r="M113" s="7"/>
    </row>
    <row r="114" spans="10:13" x14ac:dyDescent="0.2">
      <c r="L114" s="259"/>
      <c r="M114" s="7"/>
    </row>
    <row r="115" spans="10:13" x14ac:dyDescent="0.2">
      <c r="L115" s="259"/>
      <c r="M115" s="7"/>
    </row>
    <row r="116" spans="10:13" x14ac:dyDescent="0.2">
      <c r="L116" s="259"/>
      <c r="M116" s="7"/>
    </row>
    <row r="117" spans="10:13" x14ac:dyDescent="0.2">
      <c r="J117" s="258"/>
      <c r="L117" s="259"/>
      <c r="M117" s="7"/>
    </row>
    <row r="118" spans="10:13" x14ac:dyDescent="0.2">
      <c r="L118" s="258"/>
      <c r="M118" s="7"/>
    </row>
    <row r="119" spans="10:13" x14ac:dyDescent="0.2">
      <c r="L119" s="258"/>
      <c r="M119" s="7"/>
    </row>
    <row r="120" spans="10:13" x14ac:dyDescent="0.2">
      <c r="L120" s="259"/>
      <c r="M120" s="7"/>
    </row>
    <row r="121" spans="10:13" x14ac:dyDescent="0.2">
      <c r="J121" s="258"/>
      <c r="L121" s="258"/>
      <c r="M121" s="7"/>
    </row>
    <row r="122" spans="10:13" x14ac:dyDescent="0.2">
      <c r="L122" s="259"/>
      <c r="M122" s="7"/>
    </row>
    <row r="123" spans="10:13" x14ac:dyDescent="0.2">
      <c r="L123" s="258"/>
      <c r="M123" s="7"/>
    </row>
    <row r="124" spans="10:13" x14ac:dyDescent="0.2">
      <c r="L124" s="259"/>
      <c r="M124" s="7"/>
    </row>
    <row r="125" spans="10:13" x14ac:dyDescent="0.2">
      <c r="L125" s="259"/>
      <c r="M125" s="7"/>
    </row>
    <row r="126" spans="10:13" x14ac:dyDescent="0.2">
      <c r="L126" s="259"/>
      <c r="M126" s="7"/>
    </row>
    <row r="127" spans="10:13" x14ac:dyDescent="0.2">
      <c r="L127" s="259"/>
      <c r="M127" s="7"/>
    </row>
    <row r="128" spans="10:13" x14ac:dyDescent="0.2">
      <c r="L128" s="259"/>
      <c r="M128" s="7"/>
    </row>
    <row r="129" spans="12:13" x14ac:dyDescent="0.2">
      <c r="L129" s="259"/>
      <c r="M129" s="7"/>
    </row>
    <row r="130" spans="12:13" x14ac:dyDescent="0.2">
      <c r="L130" s="259"/>
      <c r="M130" s="7"/>
    </row>
    <row r="131" spans="12:13" x14ac:dyDescent="0.2">
      <c r="L131" s="259"/>
      <c r="M131" s="7"/>
    </row>
  </sheetData>
  <mergeCells count="2">
    <mergeCell ref="J15:Q15"/>
    <mergeCell ref="J10:Q10"/>
  </mergeCells>
  <conditionalFormatting sqref="I9">
    <cfRule type="expression" dxfId="2" priority="1">
      <formula>0</formula>
    </cfRule>
  </conditionalFormatting>
  <hyperlinks>
    <hyperlink ref="AC15:AD15" location="'summary report 1st PCC'!A1" display="PCC" xr:uid="{8368BFC6-63A1-4850-B380-944D795E2A51}"/>
    <hyperlink ref="AF15:AG15" location="'Summary Report 1st'!I122" display="CC" xr:uid="{5ACE7E5F-EC79-41B5-8638-C60B4D6E21D7}"/>
  </hyperlinks>
  <pageMargins left="0.23622047244094491" right="0.23622047244094491" top="0.74803149606299213" bottom="0.74803149606299213" header="0.31496062992125984" footer="0.31496062992125984"/>
  <pageSetup paperSize="9" orientation="landscape" r:id="rId1"/>
  <headerFooter>
    <oddHeader>&amp;L &amp;R&amp;A</oddHeader>
    <oddFooter>&amp;L&amp;F</oddFooter>
    <evenHeader>&amp;L </evenHeader>
    <evenFooter>&amp;L </evenFooter>
    <firstHeader>&amp;L </firstHeader>
    <firstFooter>&amp;L </first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autoPageBreaks="0" fitToPage="1"/>
  </sheetPr>
  <dimension ref="A1:BC80"/>
  <sheetViews>
    <sheetView showGridLines="0" zoomScale="90" zoomScaleNormal="90" workbookViewId="0">
      <pane xSplit="9" ySplit="17" topLeftCell="J32" activePane="bottomRight" state="frozen"/>
      <selection activeCell="I9" sqref="I9"/>
      <selection pane="topRight" activeCell="I9" sqref="I9"/>
      <selection pane="bottomLeft" activeCell="I9" sqref="I9"/>
      <selection pane="bottomRight" activeCell="AP33" sqref="AP33"/>
    </sheetView>
  </sheetViews>
  <sheetFormatPr defaultRowHeight="12.75" outlineLevelRow="2" x14ac:dyDescent="0.2"/>
  <cols>
    <col min="1" max="1" width="10.28515625" style="7" hidden="1" customWidth="1"/>
    <col min="2" max="2" width="11.28515625" style="7" hidden="1" customWidth="1"/>
    <col min="3" max="3" width="19" style="7" hidden="1" customWidth="1"/>
    <col min="4" max="4" width="11.7109375" style="7" hidden="1" customWidth="1"/>
    <col min="5" max="5" width="18" style="7" hidden="1" customWidth="1"/>
    <col min="6" max="6" width="14.7109375" style="7" hidden="1" customWidth="1"/>
    <col min="7" max="7" width="17.7109375" style="7" hidden="1" customWidth="1"/>
    <col min="8" max="8" width="27.7109375" style="7" hidden="1" customWidth="1"/>
    <col min="9" max="9" width="3.7109375" style="7" hidden="1" customWidth="1"/>
    <col min="10" max="10" width="56.5703125" style="8" customWidth="1"/>
    <col min="11" max="11" width="3.28515625" style="7" customWidth="1"/>
    <col min="12" max="13" width="13.5703125" style="14" customWidth="1"/>
    <col min="14" max="14" width="17" style="14" bestFit="1" customWidth="1"/>
    <col min="15" max="15" width="27" style="14" hidden="1" customWidth="1"/>
    <col min="16" max="16" width="12.28515625" style="14" customWidth="1"/>
    <col min="17" max="17" width="2.28515625" style="14" hidden="1" customWidth="1"/>
    <col min="18" max="18" width="14.7109375" style="14" hidden="1" customWidth="1"/>
    <col min="19" max="19" width="16.5703125" style="14" hidden="1" customWidth="1"/>
    <col min="20" max="20" width="14.5703125" style="14" hidden="1" customWidth="1"/>
    <col min="21" max="21" width="16.7109375" style="14" hidden="1" customWidth="1"/>
    <col min="22" max="22" width="14.5703125" style="14" hidden="1" customWidth="1"/>
    <col min="23" max="23" width="41.28515625" style="14" hidden="1" customWidth="1"/>
    <col min="24" max="24" width="9.28515625" style="14" hidden="1" customWidth="1"/>
    <col min="25" max="30" width="17" style="14" hidden="1" customWidth="1"/>
    <col min="31" max="31" width="9.28515625" style="7" hidden="1" customWidth="1"/>
    <col min="32" max="32" width="15.28515625" style="7" hidden="1" customWidth="1"/>
    <col min="33" max="33" width="9.28515625" style="7" hidden="1" customWidth="1"/>
    <col min="34" max="34" width="11.5703125" style="7" hidden="1" customWidth="1"/>
    <col min="35" max="35" width="9.7109375" style="7" hidden="1" customWidth="1"/>
    <col min="36" max="37" width="10.7109375" style="7" hidden="1" customWidth="1"/>
    <col min="38" max="38" width="4.140625" style="7" hidden="1" customWidth="1"/>
    <col min="39" max="260" width="9.28515625" style="7"/>
    <col min="261" max="261" width="16" style="7" customWidth="1"/>
    <col min="262" max="262" width="12.7109375" style="7" customWidth="1"/>
    <col min="263" max="263" width="12" style="7" customWidth="1"/>
    <col min="264" max="264" width="16" style="7" customWidth="1"/>
    <col min="265" max="265" width="55" style="7" bestFit="1" customWidth="1"/>
    <col min="266" max="266" width="3.28515625" style="7" customWidth="1"/>
    <col min="267" max="267" width="16" style="7" customWidth="1"/>
    <col min="268" max="268" width="16.28515625" style="7" customWidth="1"/>
    <col min="269" max="269" width="14.7109375" style="7" bestFit="1" customWidth="1"/>
    <col min="270" max="270" width="3.42578125" style="7" customWidth="1"/>
    <col min="271" max="271" width="15.7109375" style="7" customWidth="1"/>
    <col min="272" max="272" width="21" style="7" customWidth="1"/>
    <col min="273" max="273" width="3.7109375" style="7" customWidth="1"/>
    <col min="274" max="274" width="16.7109375" style="7" customWidth="1"/>
    <col min="275" max="275" width="21.42578125" style="7" customWidth="1"/>
    <col min="276" max="276" width="13.5703125" style="7" customWidth="1"/>
    <col min="277" max="277" width="2.28515625" style="7" customWidth="1"/>
    <col min="278" max="278" width="16.5703125" style="7" customWidth="1"/>
    <col min="279" max="279" width="14.5703125" style="7" customWidth="1"/>
    <col min="280" max="280" width="41.28515625" style="7" customWidth="1"/>
    <col min="281" max="281" width="9.28515625" style="7"/>
    <col min="282" max="287" width="17" style="7" customWidth="1"/>
    <col min="288" max="288" width="9.28515625" style="7" customWidth="1"/>
    <col min="289" max="516" width="9.28515625" style="7"/>
    <col min="517" max="517" width="16" style="7" customWidth="1"/>
    <col min="518" max="518" width="12.7109375" style="7" customWidth="1"/>
    <col min="519" max="519" width="12" style="7" customWidth="1"/>
    <col min="520" max="520" width="16" style="7" customWidth="1"/>
    <col min="521" max="521" width="55" style="7" bestFit="1" customWidth="1"/>
    <col min="522" max="522" width="3.28515625" style="7" customWidth="1"/>
    <col min="523" max="523" width="16" style="7" customWidth="1"/>
    <col min="524" max="524" width="16.28515625" style="7" customWidth="1"/>
    <col min="525" max="525" width="14.7109375" style="7" bestFit="1" customWidth="1"/>
    <col min="526" max="526" width="3.42578125" style="7" customWidth="1"/>
    <col min="527" max="527" width="15.7109375" style="7" customWidth="1"/>
    <col min="528" max="528" width="21" style="7" customWidth="1"/>
    <col min="529" max="529" width="3.7109375" style="7" customWidth="1"/>
    <col min="530" max="530" width="16.7109375" style="7" customWidth="1"/>
    <col min="531" max="531" width="21.42578125" style="7" customWidth="1"/>
    <col min="532" max="532" width="13.5703125" style="7" customWidth="1"/>
    <col min="533" max="533" width="2.28515625" style="7" customWidth="1"/>
    <col min="534" max="534" width="16.5703125" style="7" customWidth="1"/>
    <col min="535" max="535" width="14.5703125" style="7" customWidth="1"/>
    <col min="536" max="536" width="41.28515625" style="7" customWidth="1"/>
    <col min="537" max="537" width="9.28515625" style="7"/>
    <col min="538" max="543" width="17" style="7" customWidth="1"/>
    <col min="544" max="544" width="9.28515625" style="7" customWidth="1"/>
    <col min="545" max="772" width="9.28515625" style="7"/>
    <col min="773" max="773" width="16" style="7" customWidth="1"/>
    <col min="774" max="774" width="12.7109375" style="7" customWidth="1"/>
    <col min="775" max="775" width="12" style="7" customWidth="1"/>
    <col min="776" max="776" width="16" style="7" customWidth="1"/>
    <col min="777" max="777" width="55" style="7" bestFit="1" customWidth="1"/>
    <col min="778" max="778" width="3.28515625" style="7" customWidth="1"/>
    <col min="779" max="779" width="16" style="7" customWidth="1"/>
    <col min="780" max="780" width="16.28515625" style="7" customWidth="1"/>
    <col min="781" max="781" width="14.7109375" style="7" bestFit="1" customWidth="1"/>
    <col min="782" max="782" width="3.42578125" style="7" customWidth="1"/>
    <col min="783" max="783" width="15.7109375" style="7" customWidth="1"/>
    <col min="784" max="784" width="21" style="7" customWidth="1"/>
    <col min="785" max="785" width="3.7109375" style="7" customWidth="1"/>
    <col min="786" max="786" width="16.7109375" style="7" customWidth="1"/>
    <col min="787" max="787" width="21.42578125" style="7" customWidth="1"/>
    <col min="788" max="788" width="13.5703125" style="7" customWidth="1"/>
    <col min="789" max="789" width="2.28515625" style="7" customWidth="1"/>
    <col min="790" max="790" width="16.5703125" style="7" customWidth="1"/>
    <col min="791" max="791" width="14.5703125" style="7" customWidth="1"/>
    <col min="792" max="792" width="41.28515625" style="7" customWidth="1"/>
    <col min="793" max="793" width="9.28515625" style="7"/>
    <col min="794" max="799" width="17" style="7" customWidth="1"/>
    <col min="800" max="800" width="9.28515625" style="7" customWidth="1"/>
    <col min="801" max="1028" width="9.28515625" style="7"/>
    <col min="1029" max="1029" width="16" style="7" customWidth="1"/>
    <col min="1030" max="1030" width="12.7109375" style="7" customWidth="1"/>
    <col min="1031" max="1031" width="12" style="7" customWidth="1"/>
    <col min="1032" max="1032" width="16" style="7" customWidth="1"/>
    <col min="1033" max="1033" width="55" style="7" bestFit="1" customWidth="1"/>
    <col min="1034" max="1034" width="3.28515625" style="7" customWidth="1"/>
    <col min="1035" max="1035" width="16" style="7" customWidth="1"/>
    <col min="1036" max="1036" width="16.28515625" style="7" customWidth="1"/>
    <col min="1037" max="1037" width="14.7109375" style="7" bestFit="1" customWidth="1"/>
    <col min="1038" max="1038" width="3.42578125" style="7" customWidth="1"/>
    <col min="1039" max="1039" width="15.7109375" style="7" customWidth="1"/>
    <col min="1040" max="1040" width="21" style="7" customWidth="1"/>
    <col min="1041" max="1041" width="3.7109375" style="7" customWidth="1"/>
    <col min="1042" max="1042" width="16.7109375" style="7" customWidth="1"/>
    <col min="1043" max="1043" width="21.42578125" style="7" customWidth="1"/>
    <col min="1044" max="1044" width="13.5703125" style="7" customWidth="1"/>
    <col min="1045" max="1045" width="2.28515625" style="7" customWidth="1"/>
    <col min="1046" max="1046" width="16.5703125" style="7" customWidth="1"/>
    <col min="1047" max="1047" width="14.5703125" style="7" customWidth="1"/>
    <col min="1048" max="1048" width="41.28515625" style="7" customWidth="1"/>
    <col min="1049" max="1049" width="9.28515625" style="7"/>
    <col min="1050" max="1055" width="17" style="7" customWidth="1"/>
    <col min="1056" max="1056" width="9.28515625" style="7" customWidth="1"/>
    <col min="1057" max="1284" width="9.28515625" style="7"/>
    <col min="1285" max="1285" width="16" style="7" customWidth="1"/>
    <col min="1286" max="1286" width="12.7109375" style="7" customWidth="1"/>
    <col min="1287" max="1287" width="12" style="7" customWidth="1"/>
    <col min="1288" max="1288" width="16" style="7" customWidth="1"/>
    <col min="1289" max="1289" width="55" style="7" bestFit="1" customWidth="1"/>
    <col min="1290" max="1290" width="3.28515625" style="7" customWidth="1"/>
    <col min="1291" max="1291" width="16" style="7" customWidth="1"/>
    <col min="1292" max="1292" width="16.28515625" style="7" customWidth="1"/>
    <col min="1293" max="1293" width="14.7109375" style="7" bestFit="1" customWidth="1"/>
    <col min="1294" max="1294" width="3.42578125" style="7" customWidth="1"/>
    <col min="1295" max="1295" width="15.7109375" style="7" customWidth="1"/>
    <col min="1296" max="1296" width="21" style="7" customWidth="1"/>
    <col min="1297" max="1297" width="3.7109375" style="7" customWidth="1"/>
    <col min="1298" max="1298" width="16.7109375" style="7" customWidth="1"/>
    <col min="1299" max="1299" width="21.42578125" style="7" customWidth="1"/>
    <col min="1300" max="1300" width="13.5703125" style="7" customWidth="1"/>
    <col min="1301" max="1301" width="2.28515625" style="7" customWidth="1"/>
    <col min="1302" max="1302" width="16.5703125" style="7" customWidth="1"/>
    <col min="1303" max="1303" width="14.5703125" style="7" customWidth="1"/>
    <col min="1304" max="1304" width="41.28515625" style="7" customWidth="1"/>
    <col min="1305" max="1305" width="9.28515625" style="7"/>
    <col min="1306" max="1311" width="17" style="7" customWidth="1"/>
    <col min="1312" max="1312" width="9.28515625" style="7" customWidth="1"/>
    <col min="1313" max="1540" width="9.28515625" style="7"/>
    <col min="1541" max="1541" width="16" style="7" customWidth="1"/>
    <col min="1542" max="1542" width="12.7109375" style="7" customWidth="1"/>
    <col min="1543" max="1543" width="12" style="7" customWidth="1"/>
    <col min="1544" max="1544" width="16" style="7" customWidth="1"/>
    <col min="1545" max="1545" width="55" style="7" bestFit="1" customWidth="1"/>
    <col min="1546" max="1546" width="3.28515625" style="7" customWidth="1"/>
    <col min="1547" max="1547" width="16" style="7" customWidth="1"/>
    <col min="1548" max="1548" width="16.28515625" style="7" customWidth="1"/>
    <col min="1549" max="1549" width="14.7109375" style="7" bestFit="1" customWidth="1"/>
    <col min="1550" max="1550" width="3.42578125" style="7" customWidth="1"/>
    <col min="1551" max="1551" width="15.7109375" style="7" customWidth="1"/>
    <col min="1552" max="1552" width="21" style="7" customWidth="1"/>
    <col min="1553" max="1553" width="3.7109375" style="7" customWidth="1"/>
    <col min="1554" max="1554" width="16.7109375" style="7" customWidth="1"/>
    <col min="1555" max="1555" width="21.42578125" style="7" customWidth="1"/>
    <col min="1556" max="1556" width="13.5703125" style="7" customWidth="1"/>
    <col min="1557" max="1557" width="2.28515625" style="7" customWidth="1"/>
    <col min="1558" max="1558" width="16.5703125" style="7" customWidth="1"/>
    <col min="1559" max="1559" width="14.5703125" style="7" customWidth="1"/>
    <col min="1560" max="1560" width="41.28515625" style="7" customWidth="1"/>
    <col min="1561" max="1561" width="9.28515625" style="7"/>
    <col min="1562" max="1567" width="17" style="7" customWidth="1"/>
    <col min="1568" max="1568" width="9.28515625" style="7" customWidth="1"/>
    <col min="1569" max="1796" width="9.28515625" style="7"/>
    <col min="1797" max="1797" width="16" style="7" customWidth="1"/>
    <col min="1798" max="1798" width="12.7109375" style="7" customWidth="1"/>
    <col min="1799" max="1799" width="12" style="7" customWidth="1"/>
    <col min="1800" max="1800" width="16" style="7" customWidth="1"/>
    <col min="1801" max="1801" width="55" style="7" bestFit="1" customWidth="1"/>
    <col min="1802" max="1802" width="3.28515625" style="7" customWidth="1"/>
    <col min="1803" max="1803" width="16" style="7" customWidth="1"/>
    <col min="1804" max="1804" width="16.28515625" style="7" customWidth="1"/>
    <col min="1805" max="1805" width="14.7109375" style="7" bestFit="1" customWidth="1"/>
    <col min="1806" max="1806" width="3.42578125" style="7" customWidth="1"/>
    <col min="1807" max="1807" width="15.7109375" style="7" customWidth="1"/>
    <col min="1808" max="1808" width="21" style="7" customWidth="1"/>
    <col min="1809" max="1809" width="3.7109375" style="7" customWidth="1"/>
    <col min="1810" max="1810" width="16.7109375" style="7" customWidth="1"/>
    <col min="1811" max="1811" width="21.42578125" style="7" customWidth="1"/>
    <col min="1812" max="1812" width="13.5703125" style="7" customWidth="1"/>
    <col min="1813" max="1813" width="2.28515625" style="7" customWidth="1"/>
    <col min="1814" max="1814" width="16.5703125" style="7" customWidth="1"/>
    <col min="1815" max="1815" width="14.5703125" style="7" customWidth="1"/>
    <col min="1816" max="1816" width="41.28515625" style="7" customWidth="1"/>
    <col min="1817" max="1817" width="9.28515625" style="7"/>
    <col min="1818" max="1823" width="17" style="7" customWidth="1"/>
    <col min="1824" max="1824" width="9.28515625" style="7" customWidth="1"/>
    <col min="1825" max="2052" width="9.28515625" style="7"/>
    <col min="2053" max="2053" width="16" style="7" customWidth="1"/>
    <col min="2054" max="2054" width="12.7109375" style="7" customWidth="1"/>
    <col min="2055" max="2055" width="12" style="7" customWidth="1"/>
    <col min="2056" max="2056" width="16" style="7" customWidth="1"/>
    <col min="2057" max="2057" width="55" style="7" bestFit="1" customWidth="1"/>
    <col min="2058" max="2058" width="3.28515625" style="7" customWidth="1"/>
    <col min="2059" max="2059" width="16" style="7" customWidth="1"/>
    <col min="2060" max="2060" width="16.28515625" style="7" customWidth="1"/>
    <col min="2061" max="2061" width="14.7109375" style="7" bestFit="1" customWidth="1"/>
    <col min="2062" max="2062" width="3.42578125" style="7" customWidth="1"/>
    <col min="2063" max="2063" width="15.7109375" style="7" customWidth="1"/>
    <col min="2064" max="2064" width="21" style="7" customWidth="1"/>
    <col min="2065" max="2065" width="3.7109375" style="7" customWidth="1"/>
    <col min="2066" max="2066" width="16.7109375" style="7" customWidth="1"/>
    <col min="2067" max="2067" width="21.42578125" style="7" customWidth="1"/>
    <col min="2068" max="2068" width="13.5703125" style="7" customWidth="1"/>
    <col min="2069" max="2069" width="2.28515625" style="7" customWidth="1"/>
    <col min="2070" max="2070" width="16.5703125" style="7" customWidth="1"/>
    <col min="2071" max="2071" width="14.5703125" style="7" customWidth="1"/>
    <col min="2072" max="2072" width="41.28515625" style="7" customWidth="1"/>
    <col min="2073" max="2073" width="9.28515625" style="7"/>
    <col min="2074" max="2079" width="17" style="7" customWidth="1"/>
    <col min="2080" max="2080" width="9.28515625" style="7" customWidth="1"/>
    <col min="2081" max="2308" width="9.28515625" style="7"/>
    <col min="2309" max="2309" width="16" style="7" customWidth="1"/>
    <col min="2310" max="2310" width="12.7109375" style="7" customWidth="1"/>
    <col min="2311" max="2311" width="12" style="7" customWidth="1"/>
    <col min="2312" max="2312" width="16" style="7" customWidth="1"/>
    <col min="2313" max="2313" width="55" style="7" bestFit="1" customWidth="1"/>
    <col min="2314" max="2314" width="3.28515625" style="7" customWidth="1"/>
    <col min="2315" max="2315" width="16" style="7" customWidth="1"/>
    <col min="2316" max="2316" width="16.28515625" style="7" customWidth="1"/>
    <col min="2317" max="2317" width="14.7109375" style="7" bestFit="1" customWidth="1"/>
    <col min="2318" max="2318" width="3.42578125" style="7" customWidth="1"/>
    <col min="2319" max="2319" width="15.7109375" style="7" customWidth="1"/>
    <col min="2320" max="2320" width="21" style="7" customWidth="1"/>
    <col min="2321" max="2321" width="3.7109375" style="7" customWidth="1"/>
    <col min="2322" max="2322" width="16.7109375" style="7" customWidth="1"/>
    <col min="2323" max="2323" width="21.42578125" style="7" customWidth="1"/>
    <col min="2324" max="2324" width="13.5703125" style="7" customWidth="1"/>
    <col min="2325" max="2325" width="2.28515625" style="7" customWidth="1"/>
    <col min="2326" max="2326" width="16.5703125" style="7" customWidth="1"/>
    <col min="2327" max="2327" width="14.5703125" style="7" customWidth="1"/>
    <col min="2328" max="2328" width="41.28515625" style="7" customWidth="1"/>
    <col min="2329" max="2329" width="9.28515625" style="7"/>
    <col min="2330" max="2335" width="17" style="7" customWidth="1"/>
    <col min="2336" max="2336" width="9.28515625" style="7" customWidth="1"/>
    <col min="2337" max="2564" width="9.28515625" style="7"/>
    <col min="2565" max="2565" width="16" style="7" customWidth="1"/>
    <col min="2566" max="2566" width="12.7109375" style="7" customWidth="1"/>
    <col min="2567" max="2567" width="12" style="7" customWidth="1"/>
    <col min="2568" max="2568" width="16" style="7" customWidth="1"/>
    <col min="2569" max="2569" width="55" style="7" bestFit="1" customWidth="1"/>
    <col min="2570" max="2570" width="3.28515625" style="7" customWidth="1"/>
    <col min="2571" max="2571" width="16" style="7" customWidth="1"/>
    <col min="2572" max="2572" width="16.28515625" style="7" customWidth="1"/>
    <col min="2573" max="2573" width="14.7109375" style="7" bestFit="1" customWidth="1"/>
    <col min="2574" max="2574" width="3.42578125" style="7" customWidth="1"/>
    <col min="2575" max="2575" width="15.7109375" style="7" customWidth="1"/>
    <col min="2576" max="2576" width="21" style="7" customWidth="1"/>
    <col min="2577" max="2577" width="3.7109375" style="7" customWidth="1"/>
    <col min="2578" max="2578" width="16.7109375" style="7" customWidth="1"/>
    <col min="2579" max="2579" width="21.42578125" style="7" customWidth="1"/>
    <col min="2580" max="2580" width="13.5703125" style="7" customWidth="1"/>
    <col min="2581" max="2581" width="2.28515625" style="7" customWidth="1"/>
    <col min="2582" max="2582" width="16.5703125" style="7" customWidth="1"/>
    <col min="2583" max="2583" width="14.5703125" style="7" customWidth="1"/>
    <col min="2584" max="2584" width="41.28515625" style="7" customWidth="1"/>
    <col min="2585" max="2585" width="9.28515625" style="7"/>
    <col min="2586" max="2591" width="17" style="7" customWidth="1"/>
    <col min="2592" max="2592" width="9.28515625" style="7" customWidth="1"/>
    <col min="2593" max="2820" width="9.28515625" style="7"/>
    <col min="2821" max="2821" width="16" style="7" customWidth="1"/>
    <col min="2822" max="2822" width="12.7109375" style="7" customWidth="1"/>
    <col min="2823" max="2823" width="12" style="7" customWidth="1"/>
    <col min="2824" max="2824" width="16" style="7" customWidth="1"/>
    <col min="2825" max="2825" width="55" style="7" bestFit="1" customWidth="1"/>
    <col min="2826" max="2826" width="3.28515625" style="7" customWidth="1"/>
    <col min="2827" max="2827" width="16" style="7" customWidth="1"/>
    <col min="2828" max="2828" width="16.28515625" style="7" customWidth="1"/>
    <col min="2829" max="2829" width="14.7109375" style="7" bestFit="1" customWidth="1"/>
    <col min="2830" max="2830" width="3.42578125" style="7" customWidth="1"/>
    <col min="2831" max="2831" width="15.7109375" style="7" customWidth="1"/>
    <col min="2832" max="2832" width="21" style="7" customWidth="1"/>
    <col min="2833" max="2833" width="3.7109375" style="7" customWidth="1"/>
    <col min="2834" max="2834" width="16.7109375" style="7" customWidth="1"/>
    <col min="2835" max="2835" width="21.42578125" style="7" customWidth="1"/>
    <col min="2836" max="2836" width="13.5703125" style="7" customWidth="1"/>
    <col min="2837" max="2837" width="2.28515625" style="7" customWidth="1"/>
    <col min="2838" max="2838" width="16.5703125" style="7" customWidth="1"/>
    <col min="2839" max="2839" width="14.5703125" style="7" customWidth="1"/>
    <col min="2840" max="2840" width="41.28515625" style="7" customWidth="1"/>
    <col min="2841" max="2841" width="9.28515625" style="7"/>
    <col min="2842" max="2847" width="17" style="7" customWidth="1"/>
    <col min="2848" max="2848" width="9.28515625" style="7" customWidth="1"/>
    <col min="2849" max="3076" width="9.28515625" style="7"/>
    <col min="3077" max="3077" width="16" style="7" customWidth="1"/>
    <col min="3078" max="3078" width="12.7109375" style="7" customWidth="1"/>
    <col min="3079" max="3079" width="12" style="7" customWidth="1"/>
    <col min="3080" max="3080" width="16" style="7" customWidth="1"/>
    <col min="3081" max="3081" width="55" style="7" bestFit="1" customWidth="1"/>
    <col min="3082" max="3082" width="3.28515625" style="7" customWidth="1"/>
    <col min="3083" max="3083" width="16" style="7" customWidth="1"/>
    <col min="3084" max="3084" width="16.28515625" style="7" customWidth="1"/>
    <col min="3085" max="3085" width="14.7109375" style="7" bestFit="1" customWidth="1"/>
    <col min="3086" max="3086" width="3.42578125" style="7" customWidth="1"/>
    <col min="3087" max="3087" width="15.7109375" style="7" customWidth="1"/>
    <col min="3088" max="3088" width="21" style="7" customWidth="1"/>
    <col min="3089" max="3089" width="3.7109375" style="7" customWidth="1"/>
    <col min="3090" max="3090" width="16.7109375" style="7" customWidth="1"/>
    <col min="3091" max="3091" width="21.42578125" style="7" customWidth="1"/>
    <col min="3092" max="3092" width="13.5703125" style="7" customWidth="1"/>
    <col min="3093" max="3093" width="2.28515625" style="7" customWidth="1"/>
    <col min="3094" max="3094" width="16.5703125" style="7" customWidth="1"/>
    <col min="3095" max="3095" width="14.5703125" style="7" customWidth="1"/>
    <col min="3096" max="3096" width="41.28515625" style="7" customWidth="1"/>
    <col min="3097" max="3097" width="9.28515625" style="7"/>
    <col min="3098" max="3103" width="17" style="7" customWidth="1"/>
    <col min="3104" max="3104" width="9.28515625" style="7" customWidth="1"/>
    <col min="3105" max="3332" width="9.28515625" style="7"/>
    <col min="3333" max="3333" width="16" style="7" customWidth="1"/>
    <col min="3334" max="3334" width="12.7109375" style="7" customWidth="1"/>
    <col min="3335" max="3335" width="12" style="7" customWidth="1"/>
    <col min="3336" max="3336" width="16" style="7" customWidth="1"/>
    <col min="3337" max="3337" width="55" style="7" bestFit="1" customWidth="1"/>
    <col min="3338" max="3338" width="3.28515625" style="7" customWidth="1"/>
    <col min="3339" max="3339" width="16" style="7" customWidth="1"/>
    <col min="3340" max="3340" width="16.28515625" style="7" customWidth="1"/>
    <col min="3341" max="3341" width="14.7109375" style="7" bestFit="1" customWidth="1"/>
    <col min="3342" max="3342" width="3.42578125" style="7" customWidth="1"/>
    <col min="3343" max="3343" width="15.7109375" style="7" customWidth="1"/>
    <col min="3344" max="3344" width="21" style="7" customWidth="1"/>
    <col min="3345" max="3345" width="3.7109375" style="7" customWidth="1"/>
    <col min="3346" max="3346" width="16.7109375" style="7" customWidth="1"/>
    <col min="3347" max="3347" width="21.42578125" style="7" customWidth="1"/>
    <col min="3348" max="3348" width="13.5703125" style="7" customWidth="1"/>
    <col min="3349" max="3349" width="2.28515625" style="7" customWidth="1"/>
    <col min="3350" max="3350" width="16.5703125" style="7" customWidth="1"/>
    <col min="3351" max="3351" width="14.5703125" style="7" customWidth="1"/>
    <col min="3352" max="3352" width="41.28515625" style="7" customWidth="1"/>
    <col min="3353" max="3353" width="9.28515625" style="7"/>
    <col min="3354" max="3359" width="17" style="7" customWidth="1"/>
    <col min="3360" max="3360" width="9.28515625" style="7" customWidth="1"/>
    <col min="3361" max="3588" width="9.28515625" style="7"/>
    <col min="3589" max="3589" width="16" style="7" customWidth="1"/>
    <col min="3590" max="3590" width="12.7109375" style="7" customWidth="1"/>
    <col min="3591" max="3591" width="12" style="7" customWidth="1"/>
    <col min="3592" max="3592" width="16" style="7" customWidth="1"/>
    <col min="3593" max="3593" width="55" style="7" bestFit="1" customWidth="1"/>
    <col min="3594" max="3594" width="3.28515625" style="7" customWidth="1"/>
    <col min="3595" max="3595" width="16" style="7" customWidth="1"/>
    <col min="3596" max="3596" width="16.28515625" style="7" customWidth="1"/>
    <col min="3597" max="3597" width="14.7109375" style="7" bestFit="1" customWidth="1"/>
    <col min="3598" max="3598" width="3.42578125" style="7" customWidth="1"/>
    <col min="3599" max="3599" width="15.7109375" style="7" customWidth="1"/>
    <col min="3600" max="3600" width="21" style="7" customWidth="1"/>
    <col min="3601" max="3601" width="3.7109375" style="7" customWidth="1"/>
    <col min="3602" max="3602" width="16.7109375" style="7" customWidth="1"/>
    <col min="3603" max="3603" width="21.42578125" style="7" customWidth="1"/>
    <col min="3604" max="3604" width="13.5703125" style="7" customWidth="1"/>
    <col min="3605" max="3605" width="2.28515625" style="7" customWidth="1"/>
    <col min="3606" max="3606" width="16.5703125" style="7" customWidth="1"/>
    <col min="3607" max="3607" width="14.5703125" style="7" customWidth="1"/>
    <col min="3608" max="3608" width="41.28515625" style="7" customWidth="1"/>
    <col min="3609" max="3609" width="9.28515625" style="7"/>
    <col min="3610" max="3615" width="17" style="7" customWidth="1"/>
    <col min="3616" max="3616" width="9.28515625" style="7" customWidth="1"/>
    <col min="3617" max="3844" width="9.28515625" style="7"/>
    <col min="3845" max="3845" width="16" style="7" customWidth="1"/>
    <col min="3846" max="3846" width="12.7109375" style="7" customWidth="1"/>
    <col min="3847" max="3847" width="12" style="7" customWidth="1"/>
    <col min="3848" max="3848" width="16" style="7" customWidth="1"/>
    <col min="3849" max="3849" width="55" style="7" bestFit="1" customWidth="1"/>
    <col min="3850" max="3850" width="3.28515625" style="7" customWidth="1"/>
    <col min="3851" max="3851" width="16" style="7" customWidth="1"/>
    <col min="3852" max="3852" width="16.28515625" style="7" customWidth="1"/>
    <col min="3853" max="3853" width="14.7109375" style="7" bestFit="1" customWidth="1"/>
    <col min="3854" max="3854" width="3.42578125" style="7" customWidth="1"/>
    <col min="3855" max="3855" width="15.7109375" style="7" customWidth="1"/>
    <col min="3856" max="3856" width="21" style="7" customWidth="1"/>
    <col min="3857" max="3857" width="3.7109375" style="7" customWidth="1"/>
    <col min="3858" max="3858" width="16.7109375" style="7" customWidth="1"/>
    <col min="3859" max="3859" width="21.42578125" style="7" customWidth="1"/>
    <col min="3860" max="3860" width="13.5703125" style="7" customWidth="1"/>
    <col min="3861" max="3861" width="2.28515625" style="7" customWidth="1"/>
    <col min="3862" max="3862" width="16.5703125" style="7" customWidth="1"/>
    <col min="3863" max="3863" width="14.5703125" style="7" customWidth="1"/>
    <col min="3864" max="3864" width="41.28515625" style="7" customWidth="1"/>
    <col min="3865" max="3865" width="9.28515625" style="7"/>
    <col min="3866" max="3871" width="17" style="7" customWidth="1"/>
    <col min="3872" max="3872" width="9.28515625" style="7" customWidth="1"/>
    <col min="3873" max="4100" width="9.28515625" style="7"/>
    <col min="4101" max="4101" width="16" style="7" customWidth="1"/>
    <col min="4102" max="4102" width="12.7109375" style="7" customWidth="1"/>
    <col min="4103" max="4103" width="12" style="7" customWidth="1"/>
    <col min="4104" max="4104" width="16" style="7" customWidth="1"/>
    <col min="4105" max="4105" width="55" style="7" bestFit="1" customWidth="1"/>
    <col min="4106" max="4106" width="3.28515625" style="7" customWidth="1"/>
    <col min="4107" max="4107" width="16" style="7" customWidth="1"/>
    <col min="4108" max="4108" width="16.28515625" style="7" customWidth="1"/>
    <col min="4109" max="4109" width="14.7109375" style="7" bestFit="1" customWidth="1"/>
    <col min="4110" max="4110" width="3.42578125" style="7" customWidth="1"/>
    <col min="4111" max="4111" width="15.7109375" style="7" customWidth="1"/>
    <col min="4112" max="4112" width="21" style="7" customWidth="1"/>
    <col min="4113" max="4113" width="3.7109375" style="7" customWidth="1"/>
    <col min="4114" max="4114" width="16.7109375" style="7" customWidth="1"/>
    <col min="4115" max="4115" width="21.42578125" style="7" customWidth="1"/>
    <col min="4116" max="4116" width="13.5703125" style="7" customWidth="1"/>
    <col min="4117" max="4117" width="2.28515625" style="7" customWidth="1"/>
    <col min="4118" max="4118" width="16.5703125" style="7" customWidth="1"/>
    <col min="4119" max="4119" width="14.5703125" style="7" customWidth="1"/>
    <col min="4120" max="4120" width="41.28515625" style="7" customWidth="1"/>
    <col min="4121" max="4121" width="9.28515625" style="7"/>
    <col min="4122" max="4127" width="17" style="7" customWidth="1"/>
    <col min="4128" max="4128" width="9.28515625" style="7" customWidth="1"/>
    <col min="4129" max="4356" width="9.28515625" style="7"/>
    <col min="4357" max="4357" width="16" style="7" customWidth="1"/>
    <col min="4358" max="4358" width="12.7109375" style="7" customWidth="1"/>
    <col min="4359" max="4359" width="12" style="7" customWidth="1"/>
    <col min="4360" max="4360" width="16" style="7" customWidth="1"/>
    <col min="4361" max="4361" width="55" style="7" bestFit="1" customWidth="1"/>
    <col min="4362" max="4362" width="3.28515625" style="7" customWidth="1"/>
    <col min="4363" max="4363" width="16" style="7" customWidth="1"/>
    <col min="4364" max="4364" width="16.28515625" style="7" customWidth="1"/>
    <col min="4365" max="4365" width="14.7109375" style="7" bestFit="1" customWidth="1"/>
    <col min="4366" max="4366" width="3.42578125" style="7" customWidth="1"/>
    <col min="4367" max="4367" width="15.7109375" style="7" customWidth="1"/>
    <col min="4368" max="4368" width="21" style="7" customWidth="1"/>
    <col min="4369" max="4369" width="3.7109375" style="7" customWidth="1"/>
    <col min="4370" max="4370" width="16.7109375" style="7" customWidth="1"/>
    <col min="4371" max="4371" width="21.42578125" style="7" customWidth="1"/>
    <col min="4372" max="4372" width="13.5703125" style="7" customWidth="1"/>
    <col min="4373" max="4373" width="2.28515625" style="7" customWidth="1"/>
    <col min="4374" max="4374" width="16.5703125" style="7" customWidth="1"/>
    <col min="4375" max="4375" width="14.5703125" style="7" customWidth="1"/>
    <col min="4376" max="4376" width="41.28515625" style="7" customWidth="1"/>
    <col min="4377" max="4377" width="9.28515625" style="7"/>
    <col min="4378" max="4383" width="17" style="7" customWidth="1"/>
    <col min="4384" max="4384" width="9.28515625" style="7" customWidth="1"/>
    <col min="4385" max="4612" width="9.28515625" style="7"/>
    <col min="4613" max="4613" width="16" style="7" customWidth="1"/>
    <col min="4614" max="4614" width="12.7109375" style="7" customWidth="1"/>
    <col min="4615" max="4615" width="12" style="7" customWidth="1"/>
    <col min="4616" max="4616" width="16" style="7" customWidth="1"/>
    <col min="4617" max="4617" width="55" style="7" bestFit="1" customWidth="1"/>
    <col min="4618" max="4618" width="3.28515625" style="7" customWidth="1"/>
    <col min="4619" max="4619" width="16" style="7" customWidth="1"/>
    <col min="4620" max="4620" width="16.28515625" style="7" customWidth="1"/>
    <col min="4621" max="4621" width="14.7109375" style="7" bestFit="1" customWidth="1"/>
    <col min="4622" max="4622" width="3.42578125" style="7" customWidth="1"/>
    <col min="4623" max="4623" width="15.7109375" style="7" customWidth="1"/>
    <col min="4624" max="4624" width="21" style="7" customWidth="1"/>
    <col min="4625" max="4625" width="3.7109375" style="7" customWidth="1"/>
    <col min="4626" max="4626" width="16.7109375" style="7" customWidth="1"/>
    <col min="4627" max="4627" width="21.42578125" style="7" customWidth="1"/>
    <col min="4628" max="4628" width="13.5703125" style="7" customWidth="1"/>
    <col min="4629" max="4629" width="2.28515625" style="7" customWidth="1"/>
    <col min="4630" max="4630" width="16.5703125" style="7" customWidth="1"/>
    <col min="4631" max="4631" width="14.5703125" style="7" customWidth="1"/>
    <col min="4632" max="4632" width="41.28515625" style="7" customWidth="1"/>
    <col min="4633" max="4633" width="9.28515625" style="7"/>
    <col min="4634" max="4639" width="17" style="7" customWidth="1"/>
    <col min="4640" max="4640" width="9.28515625" style="7" customWidth="1"/>
    <col min="4641" max="4868" width="9.28515625" style="7"/>
    <col min="4869" max="4869" width="16" style="7" customWidth="1"/>
    <col min="4870" max="4870" width="12.7109375" style="7" customWidth="1"/>
    <col min="4871" max="4871" width="12" style="7" customWidth="1"/>
    <col min="4872" max="4872" width="16" style="7" customWidth="1"/>
    <col min="4873" max="4873" width="55" style="7" bestFit="1" customWidth="1"/>
    <col min="4874" max="4874" width="3.28515625" style="7" customWidth="1"/>
    <col min="4875" max="4875" width="16" style="7" customWidth="1"/>
    <col min="4876" max="4876" width="16.28515625" style="7" customWidth="1"/>
    <col min="4877" max="4877" width="14.7109375" style="7" bestFit="1" customWidth="1"/>
    <col min="4878" max="4878" width="3.42578125" style="7" customWidth="1"/>
    <col min="4879" max="4879" width="15.7109375" style="7" customWidth="1"/>
    <col min="4880" max="4880" width="21" style="7" customWidth="1"/>
    <col min="4881" max="4881" width="3.7109375" style="7" customWidth="1"/>
    <col min="4882" max="4882" width="16.7109375" style="7" customWidth="1"/>
    <col min="4883" max="4883" width="21.42578125" style="7" customWidth="1"/>
    <col min="4884" max="4884" width="13.5703125" style="7" customWidth="1"/>
    <col min="4885" max="4885" width="2.28515625" style="7" customWidth="1"/>
    <col min="4886" max="4886" width="16.5703125" style="7" customWidth="1"/>
    <col min="4887" max="4887" width="14.5703125" style="7" customWidth="1"/>
    <col min="4888" max="4888" width="41.28515625" style="7" customWidth="1"/>
    <col min="4889" max="4889" width="9.28515625" style="7"/>
    <col min="4890" max="4895" width="17" style="7" customWidth="1"/>
    <col min="4896" max="4896" width="9.28515625" style="7" customWidth="1"/>
    <col min="4897" max="5124" width="9.28515625" style="7"/>
    <col min="5125" max="5125" width="16" style="7" customWidth="1"/>
    <col min="5126" max="5126" width="12.7109375" style="7" customWidth="1"/>
    <col min="5127" max="5127" width="12" style="7" customWidth="1"/>
    <col min="5128" max="5128" width="16" style="7" customWidth="1"/>
    <col min="5129" max="5129" width="55" style="7" bestFit="1" customWidth="1"/>
    <col min="5130" max="5130" width="3.28515625" style="7" customWidth="1"/>
    <col min="5131" max="5131" width="16" style="7" customWidth="1"/>
    <col min="5132" max="5132" width="16.28515625" style="7" customWidth="1"/>
    <col min="5133" max="5133" width="14.7109375" style="7" bestFit="1" customWidth="1"/>
    <col min="5134" max="5134" width="3.42578125" style="7" customWidth="1"/>
    <col min="5135" max="5135" width="15.7109375" style="7" customWidth="1"/>
    <col min="5136" max="5136" width="21" style="7" customWidth="1"/>
    <col min="5137" max="5137" width="3.7109375" style="7" customWidth="1"/>
    <col min="5138" max="5138" width="16.7109375" style="7" customWidth="1"/>
    <col min="5139" max="5139" width="21.42578125" style="7" customWidth="1"/>
    <col min="5140" max="5140" width="13.5703125" style="7" customWidth="1"/>
    <col min="5141" max="5141" width="2.28515625" style="7" customWidth="1"/>
    <col min="5142" max="5142" width="16.5703125" style="7" customWidth="1"/>
    <col min="5143" max="5143" width="14.5703125" style="7" customWidth="1"/>
    <col min="5144" max="5144" width="41.28515625" style="7" customWidth="1"/>
    <col min="5145" max="5145" width="9.28515625" style="7"/>
    <col min="5146" max="5151" width="17" style="7" customWidth="1"/>
    <col min="5152" max="5152" width="9.28515625" style="7" customWidth="1"/>
    <col min="5153" max="5380" width="9.28515625" style="7"/>
    <col min="5381" max="5381" width="16" style="7" customWidth="1"/>
    <col min="5382" max="5382" width="12.7109375" style="7" customWidth="1"/>
    <col min="5383" max="5383" width="12" style="7" customWidth="1"/>
    <col min="5384" max="5384" width="16" style="7" customWidth="1"/>
    <col min="5385" max="5385" width="55" style="7" bestFit="1" customWidth="1"/>
    <col min="5386" max="5386" width="3.28515625" style="7" customWidth="1"/>
    <col min="5387" max="5387" width="16" style="7" customWidth="1"/>
    <col min="5388" max="5388" width="16.28515625" style="7" customWidth="1"/>
    <col min="5389" max="5389" width="14.7109375" style="7" bestFit="1" customWidth="1"/>
    <col min="5390" max="5390" width="3.42578125" style="7" customWidth="1"/>
    <col min="5391" max="5391" width="15.7109375" style="7" customWidth="1"/>
    <col min="5392" max="5392" width="21" style="7" customWidth="1"/>
    <col min="5393" max="5393" width="3.7109375" style="7" customWidth="1"/>
    <col min="5394" max="5394" width="16.7109375" style="7" customWidth="1"/>
    <col min="5395" max="5395" width="21.42578125" style="7" customWidth="1"/>
    <col min="5396" max="5396" width="13.5703125" style="7" customWidth="1"/>
    <col min="5397" max="5397" width="2.28515625" style="7" customWidth="1"/>
    <col min="5398" max="5398" width="16.5703125" style="7" customWidth="1"/>
    <col min="5399" max="5399" width="14.5703125" style="7" customWidth="1"/>
    <col min="5400" max="5400" width="41.28515625" style="7" customWidth="1"/>
    <col min="5401" max="5401" width="9.28515625" style="7"/>
    <col min="5402" max="5407" width="17" style="7" customWidth="1"/>
    <col min="5408" max="5408" width="9.28515625" style="7" customWidth="1"/>
    <col min="5409" max="5636" width="9.28515625" style="7"/>
    <col min="5637" max="5637" width="16" style="7" customWidth="1"/>
    <col min="5638" max="5638" width="12.7109375" style="7" customWidth="1"/>
    <col min="5639" max="5639" width="12" style="7" customWidth="1"/>
    <col min="5640" max="5640" width="16" style="7" customWidth="1"/>
    <col min="5641" max="5641" width="55" style="7" bestFit="1" customWidth="1"/>
    <col min="5642" max="5642" width="3.28515625" style="7" customWidth="1"/>
    <col min="5643" max="5643" width="16" style="7" customWidth="1"/>
    <col min="5644" max="5644" width="16.28515625" style="7" customWidth="1"/>
    <col min="5645" max="5645" width="14.7109375" style="7" bestFit="1" customWidth="1"/>
    <col min="5646" max="5646" width="3.42578125" style="7" customWidth="1"/>
    <col min="5647" max="5647" width="15.7109375" style="7" customWidth="1"/>
    <col min="5648" max="5648" width="21" style="7" customWidth="1"/>
    <col min="5649" max="5649" width="3.7109375" style="7" customWidth="1"/>
    <col min="5650" max="5650" width="16.7109375" style="7" customWidth="1"/>
    <col min="5651" max="5651" width="21.42578125" style="7" customWidth="1"/>
    <col min="5652" max="5652" width="13.5703125" style="7" customWidth="1"/>
    <col min="5653" max="5653" width="2.28515625" style="7" customWidth="1"/>
    <col min="5654" max="5654" width="16.5703125" style="7" customWidth="1"/>
    <col min="5655" max="5655" width="14.5703125" style="7" customWidth="1"/>
    <col min="5656" max="5656" width="41.28515625" style="7" customWidth="1"/>
    <col min="5657" max="5657" width="9.28515625" style="7"/>
    <col min="5658" max="5663" width="17" style="7" customWidth="1"/>
    <col min="5664" max="5664" width="9.28515625" style="7" customWidth="1"/>
    <col min="5665" max="5892" width="9.28515625" style="7"/>
    <col min="5893" max="5893" width="16" style="7" customWidth="1"/>
    <col min="5894" max="5894" width="12.7109375" style="7" customWidth="1"/>
    <col min="5895" max="5895" width="12" style="7" customWidth="1"/>
    <col min="5896" max="5896" width="16" style="7" customWidth="1"/>
    <col min="5897" max="5897" width="55" style="7" bestFit="1" customWidth="1"/>
    <col min="5898" max="5898" width="3.28515625" style="7" customWidth="1"/>
    <col min="5899" max="5899" width="16" style="7" customWidth="1"/>
    <col min="5900" max="5900" width="16.28515625" style="7" customWidth="1"/>
    <col min="5901" max="5901" width="14.7109375" style="7" bestFit="1" customWidth="1"/>
    <col min="5902" max="5902" width="3.42578125" style="7" customWidth="1"/>
    <col min="5903" max="5903" width="15.7109375" style="7" customWidth="1"/>
    <col min="5904" max="5904" width="21" style="7" customWidth="1"/>
    <col min="5905" max="5905" width="3.7109375" style="7" customWidth="1"/>
    <col min="5906" max="5906" width="16.7109375" style="7" customWidth="1"/>
    <col min="5907" max="5907" width="21.42578125" style="7" customWidth="1"/>
    <col min="5908" max="5908" width="13.5703125" style="7" customWidth="1"/>
    <col min="5909" max="5909" width="2.28515625" style="7" customWidth="1"/>
    <col min="5910" max="5910" width="16.5703125" style="7" customWidth="1"/>
    <col min="5911" max="5911" width="14.5703125" style="7" customWidth="1"/>
    <col min="5912" max="5912" width="41.28515625" style="7" customWidth="1"/>
    <col min="5913" max="5913" width="9.28515625" style="7"/>
    <col min="5914" max="5919" width="17" style="7" customWidth="1"/>
    <col min="5920" max="5920" width="9.28515625" style="7" customWidth="1"/>
    <col min="5921" max="6148" width="9.28515625" style="7"/>
    <col min="6149" max="6149" width="16" style="7" customWidth="1"/>
    <col min="6150" max="6150" width="12.7109375" style="7" customWidth="1"/>
    <col min="6151" max="6151" width="12" style="7" customWidth="1"/>
    <col min="6152" max="6152" width="16" style="7" customWidth="1"/>
    <col min="6153" max="6153" width="55" style="7" bestFit="1" customWidth="1"/>
    <col min="6154" max="6154" width="3.28515625" style="7" customWidth="1"/>
    <col min="6155" max="6155" width="16" style="7" customWidth="1"/>
    <col min="6156" max="6156" width="16.28515625" style="7" customWidth="1"/>
    <col min="6157" max="6157" width="14.7109375" style="7" bestFit="1" customWidth="1"/>
    <col min="6158" max="6158" width="3.42578125" style="7" customWidth="1"/>
    <col min="6159" max="6159" width="15.7109375" style="7" customWidth="1"/>
    <col min="6160" max="6160" width="21" style="7" customWidth="1"/>
    <col min="6161" max="6161" width="3.7109375" style="7" customWidth="1"/>
    <col min="6162" max="6162" width="16.7109375" style="7" customWidth="1"/>
    <col min="6163" max="6163" width="21.42578125" style="7" customWidth="1"/>
    <col min="6164" max="6164" width="13.5703125" style="7" customWidth="1"/>
    <col min="6165" max="6165" width="2.28515625" style="7" customWidth="1"/>
    <col min="6166" max="6166" width="16.5703125" style="7" customWidth="1"/>
    <col min="6167" max="6167" width="14.5703125" style="7" customWidth="1"/>
    <col min="6168" max="6168" width="41.28515625" style="7" customWidth="1"/>
    <col min="6169" max="6169" width="9.28515625" style="7"/>
    <col min="6170" max="6175" width="17" style="7" customWidth="1"/>
    <col min="6176" max="6176" width="9.28515625" style="7" customWidth="1"/>
    <col min="6177" max="6404" width="9.28515625" style="7"/>
    <col min="6405" max="6405" width="16" style="7" customWidth="1"/>
    <col min="6406" max="6406" width="12.7109375" style="7" customWidth="1"/>
    <col min="6407" max="6407" width="12" style="7" customWidth="1"/>
    <col min="6408" max="6408" width="16" style="7" customWidth="1"/>
    <col min="6409" max="6409" width="55" style="7" bestFit="1" customWidth="1"/>
    <col min="6410" max="6410" width="3.28515625" style="7" customWidth="1"/>
    <col min="6411" max="6411" width="16" style="7" customWidth="1"/>
    <col min="6412" max="6412" width="16.28515625" style="7" customWidth="1"/>
    <col min="6413" max="6413" width="14.7109375" style="7" bestFit="1" customWidth="1"/>
    <col min="6414" max="6414" width="3.42578125" style="7" customWidth="1"/>
    <col min="6415" max="6415" width="15.7109375" style="7" customWidth="1"/>
    <col min="6416" max="6416" width="21" style="7" customWidth="1"/>
    <col min="6417" max="6417" width="3.7109375" style="7" customWidth="1"/>
    <col min="6418" max="6418" width="16.7109375" style="7" customWidth="1"/>
    <col min="6419" max="6419" width="21.42578125" style="7" customWidth="1"/>
    <col min="6420" max="6420" width="13.5703125" style="7" customWidth="1"/>
    <col min="6421" max="6421" width="2.28515625" style="7" customWidth="1"/>
    <col min="6422" max="6422" width="16.5703125" style="7" customWidth="1"/>
    <col min="6423" max="6423" width="14.5703125" style="7" customWidth="1"/>
    <col min="6424" max="6424" width="41.28515625" style="7" customWidth="1"/>
    <col min="6425" max="6425" width="9.28515625" style="7"/>
    <col min="6426" max="6431" width="17" style="7" customWidth="1"/>
    <col min="6432" max="6432" width="9.28515625" style="7" customWidth="1"/>
    <col min="6433" max="6660" width="9.28515625" style="7"/>
    <col min="6661" max="6661" width="16" style="7" customWidth="1"/>
    <col min="6662" max="6662" width="12.7109375" style="7" customWidth="1"/>
    <col min="6663" max="6663" width="12" style="7" customWidth="1"/>
    <col min="6664" max="6664" width="16" style="7" customWidth="1"/>
    <col min="6665" max="6665" width="55" style="7" bestFit="1" customWidth="1"/>
    <col min="6666" max="6666" width="3.28515625" style="7" customWidth="1"/>
    <col min="6667" max="6667" width="16" style="7" customWidth="1"/>
    <col min="6668" max="6668" width="16.28515625" style="7" customWidth="1"/>
    <col min="6669" max="6669" width="14.7109375" style="7" bestFit="1" customWidth="1"/>
    <col min="6670" max="6670" width="3.42578125" style="7" customWidth="1"/>
    <col min="6671" max="6671" width="15.7109375" style="7" customWidth="1"/>
    <col min="6672" max="6672" width="21" style="7" customWidth="1"/>
    <col min="6673" max="6673" width="3.7109375" style="7" customWidth="1"/>
    <col min="6674" max="6674" width="16.7109375" style="7" customWidth="1"/>
    <col min="6675" max="6675" width="21.42578125" style="7" customWidth="1"/>
    <col min="6676" max="6676" width="13.5703125" style="7" customWidth="1"/>
    <col min="6677" max="6677" width="2.28515625" style="7" customWidth="1"/>
    <col min="6678" max="6678" width="16.5703125" style="7" customWidth="1"/>
    <col min="6679" max="6679" width="14.5703125" style="7" customWidth="1"/>
    <col min="6680" max="6680" width="41.28515625" style="7" customWidth="1"/>
    <col min="6681" max="6681" width="9.28515625" style="7"/>
    <col min="6682" max="6687" width="17" style="7" customWidth="1"/>
    <col min="6688" max="6688" width="9.28515625" style="7" customWidth="1"/>
    <col min="6689" max="6916" width="9.28515625" style="7"/>
    <col min="6917" max="6917" width="16" style="7" customWidth="1"/>
    <col min="6918" max="6918" width="12.7109375" style="7" customWidth="1"/>
    <col min="6919" max="6919" width="12" style="7" customWidth="1"/>
    <col min="6920" max="6920" width="16" style="7" customWidth="1"/>
    <col min="6921" max="6921" width="55" style="7" bestFit="1" customWidth="1"/>
    <col min="6922" max="6922" width="3.28515625" style="7" customWidth="1"/>
    <col min="6923" max="6923" width="16" style="7" customWidth="1"/>
    <col min="6924" max="6924" width="16.28515625" style="7" customWidth="1"/>
    <col min="6925" max="6925" width="14.7109375" style="7" bestFit="1" customWidth="1"/>
    <col min="6926" max="6926" width="3.42578125" style="7" customWidth="1"/>
    <col min="6927" max="6927" width="15.7109375" style="7" customWidth="1"/>
    <col min="6928" max="6928" width="21" style="7" customWidth="1"/>
    <col min="6929" max="6929" width="3.7109375" style="7" customWidth="1"/>
    <col min="6930" max="6930" width="16.7109375" style="7" customWidth="1"/>
    <col min="6931" max="6931" width="21.42578125" style="7" customWidth="1"/>
    <col min="6932" max="6932" width="13.5703125" style="7" customWidth="1"/>
    <col min="6933" max="6933" width="2.28515625" style="7" customWidth="1"/>
    <col min="6934" max="6934" width="16.5703125" style="7" customWidth="1"/>
    <col min="6935" max="6935" width="14.5703125" style="7" customWidth="1"/>
    <col min="6936" max="6936" width="41.28515625" style="7" customWidth="1"/>
    <col min="6937" max="6937" width="9.28515625" style="7"/>
    <col min="6938" max="6943" width="17" style="7" customWidth="1"/>
    <col min="6944" max="6944" width="9.28515625" style="7" customWidth="1"/>
    <col min="6945" max="7172" width="9.28515625" style="7"/>
    <col min="7173" max="7173" width="16" style="7" customWidth="1"/>
    <col min="7174" max="7174" width="12.7109375" style="7" customWidth="1"/>
    <col min="7175" max="7175" width="12" style="7" customWidth="1"/>
    <col min="7176" max="7176" width="16" style="7" customWidth="1"/>
    <col min="7177" max="7177" width="55" style="7" bestFit="1" customWidth="1"/>
    <col min="7178" max="7178" width="3.28515625" style="7" customWidth="1"/>
    <col min="7179" max="7179" width="16" style="7" customWidth="1"/>
    <col min="7180" max="7180" width="16.28515625" style="7" customWidth="1"/>
    <col min="7181" max="7181" width="14.7109375" style="7" bestFit="1" customWidth="1"/>
    <col min="7182" max="7182" width="3.42578125" style="7" customWidth="1"/>
    <col min="7183" max="7183" width="15.7109375" style="7" customWidth="1"/>
    <col min="7184" max="7184" width="21" style="7" customWidth="1"/>
    <col min="7185" max="7185" width="3.7109375" style="7" customWidth="1"/>
    <col min="7186" max="7186" width="16.7109375" style="7" customWidth="1"/>
    <col min="7187" max="7187" width="21.42578125" style="7" customWidth="1"/>
    <col min="7188" max="7188" width="13.5703125" style="7" customWidth="1"/>
    <col min="7189" max="7189" width="2.28515625" style="7" customWidth="1"/>
    <col min="7190" max="7190" width="16.5703125" style="7" customWidth="1"/>
    <col min="7191" max="7191" width="14.5703125" style="7" customWidth="1"/>
    <col min="7192" max="7192" width="41.28515625" style="7" customWidth="1"/>
    <col min="7193" max="7193" width="9.28515625" style="7"/>
    <col min="7194" max="7199" width="17" style="7" customWidth="1"/>
    <col min="7200" max="7200" width="9.28515625" style="7" customWidth="1"/>
    <col min="7201" max="7428" width="9.28515625" style="7"/>
    <col min="7429" max="7429" width="16" style="7" customWidth="1"/>
    <col min="7430" max="7430" width="12.7109375" style="7" customWidth="1"/>
    <col min="7431" max="7431" width="12" style="7" customWidth="1"/>
    <col min="7432" max="7432" width="16" style="7" customWidth="1"/>
    <col min="7433" max="7433" width="55" style="7" bestFit="1" customWidth="1"/>
    <col min="7434" max="7434" width="3.28515625" style="7" customWidth="1"/>
    <col min="7435" max="7435" width="16" style="7" customWidth="1"/>
    <col min="7436" max="7436" width="16.28515625" style="7" customWidth="1"/>
    <col min="7437" max="7437" width="14.7109375" style="7" bestFit="1" customWidth="1"/>
    <col min="7438" max="7438" width="3.42578125" style="7" customWidth="1"/>
    <col min="7439" max="7439" width="15.7109375" style="7" customWidth="1"/>
    <col min="7440" max="7440" width="21" style="7" customWidth="1"/>
    <col min="7441" max="7441" width="3.7109375" style="7" customWidth="1"/>
    <col min="7442" max="7442" width="16.7109375" style="7" customWidth="1"/>
    <col min="7443" max="7443" width="21.42578125" style="7" customWidth="1"/>
    <col min="7444" max="7444" width="13.5703125" style="7" customWidth="1"/>
    <col min="7445" max="7445" width="2.28515625" style="7" customWidth="1"/>
    <col min="7446" max="7446" width="16.5703125" style="7" customWidth="1"/>
    <col min="7447" max="7447" width="14.5703125" style="7" customWidth="1"/>
    <col min="7448" max="7448" width="41.28515625" style="7" customWidth="1"/>
    <col min="7449" max="7449" width="9.28515625" style="7"/>
    <col min="7450" max="7455" width="17" style="7" customWidth="1"/>
    <col min="7456" max="7456" width="9.28515625" style="7" customWidth="1"/>
    <col min="7457" max="7684" width="9.28515625" style="7"/>
    <col min="7685" max="7685" width="16" style="7" customWidth="1"/>
    <col min="7686" max="7686" width="12.7109375" style="7" customWidth="1"/>
    <col min="7687" max="7687" width="12" style="7" customWidth="1"/>
    <col min="7688" max="7688" width="16" style="7" customWidth="1"/>
    <col min="7689" max="7689" width="55" style="7" bestFit="1" customWidth="1"/>
    <col min="7690" max="7690" width="3.28515625" style="7" customWidth="1"/>
    <col min="7691" max="7691" width="16" style="7" customWidth="1"/>
    <col min="7692" max="7692" width="16.28515625" style="7" customWidth="1"/>
    <col min="7693" max="7693" width="14.7109375" style="7" bestFit="1" customWidth="1"/>
    <col min="7694" max="7694" width="3.42578125" style="7" customWidth="1"/>
    <col min="7695" max="7695" width="15.7109375" style="7" customWidth="1"/>
    <col min="7696" max="7696" width="21" style="7" customWidth="1"/>
    <col min="7697" max="7697" width="3.7109375" style="7" customWidth="1"/>
    <col min="7698" max="7698" width="16.7109375" style="7" customWidth="1"/>
    <col min="7699" max="7699" width="21.42578125" style="7" customWidth="1"/>
    <col min="7700" max="7700" width="13.5703125" style="7" customWidth="1"/>
    <col min="7701" max="7701" width="2.28515625" style="7" customWidth="1"/>
    <col min="7702" max="7702" width="16.5703125" style="7" customWidth="1"/>
    <col min="7703" max="7703" width="14.5703125" style="7" customWidth="1"/>
    <col min="7704" max="7704" width="41.28515625" style="7" customWidth="1"/>
    <col min="7705" max="7705" width="9.28515625" style="7"/>
    <col min="7706" max="7711" width="17" style="7" customWidth="1"/>
    <col min="7712" max="7712" width="9.28515625" style="7" customWidth="1"/>
    <col min="7713" max="7940" width="9.28515625" style="7"/>
    <col min="7941" max="7941" width="16" style="7" customWidth="1"/>
    <col min="7942" max="7942" width="12.7109375" style="7" customWidth="1"/>
    <col min="7943" max="7943" width="12" style="7" customWidth="1"/>
    <col min="7944" max="7944" width="16" style="7" customWidth="1"/>
    <col min="7945" max="7945" width="55" style="7" bestFit="1" customWidth="1"/>
    <col min="7946" max="7946" width="3.28515625" style="7" customWidth="1"/>
    <col min="7947" max="7947" width="16" style="7" customWidth="1"/>
    <col min="7948" max="7948" width="16.28515625" style="7" customWidth="1"/>
    <col min="7949" max="7949" width="14.7109375" style="7" bestFit="1" customWidth="1"/>
    <col min="7950" max="7950" width="3.42578125" style="7" customWidth="1"/>
    <col min="7951" max="7951" width="15.7109375" style="7" customWidth="1"/>
    <col min="7952" max="7952" width="21" style="7" customWidth="1"/>
    <col min="7953" max="7953" width="3.7109375" style="7" customWidth="1"/>
    <col min="7954" max="7954" width="16.7109375" style="7" customWidth="1"/>
    <col min="7955" max="7955" width="21.42578125" style="7" customWidth="1"/>
    <col min="7956" max="7956" width="13.5703125" style="7" customWidth="1"/>
    <col min="7957" max="7957" width="2.28515625" style="7" customWidth="1"/>
    <col min="7958" max="7958" width="16.5703125" style="7" customWidth="1"/>
    <col min="7959" max="7959" width="14.5703125" style="7" customWidth="1"/>
    <col min="7960" max="7960" width="41.28515625" style="7" customWidth="1"/>
    <col min="7961" max="7961" width="9.28515625" style="7"/>
    <col min="7962" max="7967" width="17" style="7" customWidth="1"/>
    <col min="7968" max="7968" width="9.28515625" style="7" customWidth="1"/>
    <col min="7969" max="8196" width="9.28515625" style="7"/>
    <col min="8197" max="8197" width="16" style="7" customWidth="1"/>
    <col min="8198" max="8198" width="12.7109375" style="7" customWidth="1"/>
    <col min="8199" max="8199" width="12" style="7" customWidth="1"/>
    <col min="8200" max="8200" width="16" style="7" customWidth="1"/>
    <col min="8201" max="8201" width="55" style="7" bestFit="1" customWidth="1"/>
    <col min="8202" max="8202" width="3.28515625" style="7" customWidth="1"/>
    <col min="8203" max="8203" width="16" style="7" customWidth="1"/>
    <col min="8204" max="8204" width="16.28515625" style="7" customWidth="1"/>
    <col min="8205" max="8205" width="14.7109375" style="7" bestFit="1" customWidth="1"/>
    <col min="8206" max="8206" width="3.42578125" style="7" customWidth="1"/>
    <col min="8207" max="8207" width="15.7109375" style="7" customWidth="1"/>
    <col min="8208" max="8208" width="21" style="7" customWidth="1"/>
    <col min="8209" max="8209" width="3.7109375" style="7" customWidth="1"/>
    <col min="8210" max="8210" width="16.7109375" style="7" customWidth="1"/>
    <col min="8211" max="8211" width="21.42578125" style="7" customWidth="1"/>
    <col min="8212" max="8212" width="13.5703125" style="7" customWidth="1"/>
    <col min="8213" max="8213" width="2.28515625" style="7" customWidth="1"/>
    <col min="8214" max="8214" width="16.5703125" style="7" customWidth="1"/>
    <col min="8215" max="8215" width="14.5703125" style="7" customWidth="1"/>
    <col min="8216" max="8216" width="41.28515625" style="7" customWidth="1"/>
    <col min="8217" max="8217" width="9.28515625" style="7"/>
    <col min="8218" max="8223" width="17" style="7" customWidth="1"/>
    <col min="8224" max="8224" width="9.28515625" style="7" customWidth="1"/>
    <col min="8225" max="8452" width="9.28515625" style="7"/>
    <col min="8453" max="8453" width="16" style="7" customWidth="1"/>
    <col min="8454" max="8454" width="12.7109375" style="7" customWidth="1"/>
    <col min="8455" max="8455" width="12" style="7" customWidth="1"/>
    <col min="8456" max="8456" width="16" style="7" customWidth="1"/>
    <col min="8457" max="8457" width="55" style="7" bestFit="1" customWidth="1"/>
    <col min="8458" max="8458" width="3.28515625" style="7" customWidth="1"/>
    <col min="8459" max="8459" width="16" style="7" customWidth="1"/>
    <col min="8460" max="8460" width="16.28515625" style="7" customWidth="1"/>
    <col min="8461" max="8461" width="14.7109375" style="7" bestFit="1" customWidth="1"/>
    <col min="8462" max="8462" width="3.42578125" style="7" customWidth="1"/>
    <col min="8463" max="8463" width="15.7109375" style="7" customWidth="1"/>
    <col min="8464" max="8464" width="21" style="7" customWidth="1"/>
    <col min="8465" max="8465" width="3.7109375" style="7" customWidth="1"/>
    <col min="8466" max="8466" width="16.7109375" style="7" customWidth="1"/>
    <col min="8467" max="8467" width="21.42578125" style="7" customWidth="1"/>
    <col min="8468" max="8468" width="13.5703125" style="7" customWidth="1"/>
    <col min="8469" max="8469" width="2.28515625" style="7" customWidth="1"/>
    <col min="8470" max="8470" width="16.5703125" style="7" customWidth="1"/>
    <col min="8471" max="8471" width="14.5703125" style="7" customWidth="1"/>
    <col min="8472" max="8472" width="41.28515625" style="7" customWidth="1"/>
    <col min="8473" max="8473" width="9.28515625" style="7"/>
    <col min="8474" max="8479" width="17" style="7" customWidth="1"/>
    <col min="8480" max="8480" width="9.28515625" style="7" customWidth="1"/>
    <col min="8481" max="8708" width="9.28515625" style="7"/>
    <col min="8709" max="8709" width="16" style="7" customWidth="1"/>
    <col min="8710" max="8710" width="12.7109375" style="7" customWidth="1"/>
    <col min="8711" max="8711" width="12" style="7" customWidth="1"/>
    <col min="8712" max="8712" width="16" style="7" customWidth="1"/>
    <col min="8713" max="8713" width="55" style="7" bestFit="1" customWidth="1"/>
    <col min="8714" max="8714" width="3.28515625" style="7" customWidth="1"/>
    <col min="8715" max="8715" width="16" style="7" customWidth="1"/>
    <col min="8716" max="8716" width="16.28515625" style="7" customWidth="1"/>
    <col min="8717" max="8717" width="14.7109375" style="7" bestFit="1" customWidth="1"/>
    <col min="8718" max="8718" width="3.42578125" style="7" customWidth="1"/>
    <col min="8719" max="8719" width="15.7109375" style="7" customWidth="1"/>
    <col min="8720" max="8720" width="21" style="7" customWidth="1"/>
    <col min="8721" max="8721" width="3.7109375" style="7" customWidth="1"/>
    <col min="8722" max="8722" width="16.7109375" style="7" customWidth="1"/>
    <col min="8723" max="8723" width="21.42578125" style="7" customWidth="1"/>
    <col min="8724" max="8724" width="13.5703125" style="7" customWidth="1"/>
    <col min="8725" max="8725" width="2.28515625" style="7" customWidth="1"/>
    <col min="8726" max="8726" width="16.5703125" style="7" customWidth="1"/>
    <col min="8727" max="8727" width="14.5703125" style="7" customWidth="1"/>
    <col min="8728" max="8728" width="41.28515625" style="7" customWidth="1"/>
    <col min="8729" max="8729" width="9.28515625" style="7"/>
    <col min="8730" max="8735" width="17" style="7" customWidth="1"/>
    <col min="8736" max="8736" width="9.28515625" style="7" customWidth="1"/>
    <col min="8737" max="8964" width="9.28515625" style="7"/>
    <col min="8965" max="8965" width="16" style="7" customWidth="1"/>
    <col min="8966" max="8966" width="12.7109375" style="7" customWidth="1"/>
    <col min="8967" max="8967" width="12" style="7" customWidth="1"/>
    <col min="8968" max="8968" width="16" style="7" customWidth="1"/>
    <col min="8969" max="8969" width="55" style="7" bestFit="1" customWidth="1"/>
    <col min="8970" max="8970" width="3.28515625" style="7" customWidth="1"/>
    <col min="8971" max="8971" width="16" style="7" customWidth="1"/>
    <col min="8972" max="8972" width="16.28515625" style="7" customWidth="1"/>
    <col min="8973" max="8973" width="14.7109375" style="7" bestFit="1" customWidth="1"/>
    <col min="8974" max="8974" width="3.42578125" style="7" customWidth="1"/>
    <col min="8975" max="8975" width="15.7109375" style="7" customWidth="1"/>
    <col min="8976" max="8976" width="21" style="7" customWidth="1"/>
    <col min="8977" max="8977" width="3.7109375" style="7" customWidth="1"/>
    <col min="8978" max="8978" width="16.7109375" style="7" customWidth="1"/>
    <col min="8979" max="8979" width="21.42578125" style="7" customWidth="1"/>
    <col min="8980" max="8980" width="13.5703125" style="7" customWidth="1"/>
    <col min="8981" max="8981" width="2.28515625" style="7" customWidth="1"/>
    <col min="8982" max="8982" width="16.5703125" style="7" customWidth="1"/>
    <col min="8983" max="8983" width="14.5703125" style="7" customWidth="1"/>
    <col min="8984" max="8984" width="41.28515625" style="7" customWidth="1"/>
    <col min="8985" max="8985" width="9.28515625" style="7"/>
    <col min="8986" max="8991" width="17" style="7" customWidth="1"/>
    <col min="8992" max="8992" width="9.28515625" style="7" customWidth="1"/>
    <col min="8993" max="9220" width="9.28515625" style="7"/>
    <col min="9221" max="9221" width="16" style="7" customWidth="1"/>
    <col min="9222" max="9222" width="12.7109375" style="7" customWidth="1"/>
    <col min="9223" max="9223" width="12" style="7" customWidth="1"/>
    <col min="9224" max="9224" width="16" style="7" customWidth="1"/>
    <col min="9225" max="9225" width="55" style="7" bestFit="1" customWidth="1"/>
    <col min="9226" max="9226" width="3.28515625" style="7" customWidth="1"/>
    <col min="9227" max="9227" width="16" style="7" customWidth="1"/>
    <col min="9228" max="9228" width="16.28515625" style="7" customWidth="1"/>
    <col min="9229" max="9229" width="14.7109375" style="7" bestFit="1" customWidth="1"/>
    <col min="9230" max="9230" width="3.42578125" style="7" customWidth="1"/>
    <col min="9231" max="9231" width="15.7109375" style="7" customWidth="1"/>
    <col min="9232" max="9232" width="21" style="7" customWidth="1"/>
    <col min="9233" max="9233" width="3.7109375" style="7" customWidth="1"/>
    <col min="9234" max="9234" width="16.7109375" style="7" customWidth="1"/>
    <col min="9235" max="9235" width="21.42578125" style="7" customWidth="1"/>
    <col min="9236" max="9236" width="13.5703125" style="7" customWidth="1"/>
    <col min="9237" max="9237" width="2.28515625" style="7" customWidth="1"/>
    <col min="9238" max="9238" width="16.5703125" style="7" customWidth="1"/>
    <col min="9239" max="9239" width="14.5703125" style="7" customWidth="1"/>
    <col min="9240" max="9240" width="41.28515625" style="7" customWidth="1"/>
    <col min="9241" max="9241" width="9.28515625" style="7"/>
    <col min="9242" max="9247" width="17" style="7" customWidth="1"/>
    <col min="9248" max="9248" width="9.28515625" style="7" customWidth="1"/>
    <col min="9249" max="9476" width="9.28515625" style="7"/>
    <col min="9477" max="9477" width="16" style="7" customWidth="1"/>
    <col min="9478" max="9478" width="12.7109375" style="7" customWidth="1"/>
    <col min="9479" max="9479" width="12" style="7" customWidth="1"/>
    <col min="9480" max="9480" width="16" style="7" customWidth="1"/>
    <col min="9481" max="9481" width="55" style="7" bestFit="1" customWidth="1"/>
    <col min="9482" max="9482" width="3.28515625" style="7" customWidth="1"/>
    <col min="9483" max="9483" width="16" style="7" customWidth="1"/>
    <col min="9484" max="9484" width="16.28515625" style="7" customWidth="1"/>
    <col min="9485" max="9485" width="14.7109375" style="7" bestFit="1" customWidth="1"/>
    <col min="9486" max="9486" width="3.42578125" style="7" customWidth="1"/>
    <col min="9487" max="9487" width="15.7109375" style="7" customWidth="1"/>
    <col min="9488" max="9488" width="21" style="7" customWidth="1"/>
    <col min="9489" max="9489" width="3.7109375" style="7" customWidth="1"/>
    <col min="9490" max="9490" width="16.7109375" style="7" customWidth="1"/>
    <col min="9491" max="9491" width="21.42578125" style="7" customWidth="1"/>
    <col min="9492" max="9492" width="13.5703125" style="7" customWidth="1"/>
    <col min="9493" max="9493" width="2.28515625" style="7" customWidth="1"/>
    <col min="9494" max="9494" width="16.5703125" style="7" customWidth="1"/>
    <col min="9495" max="9495" width="14.5703125" style="7" customWidth="1"/>
    <col min="9496" max="9496" width="41.28515625" style="7" customWidth="1"/>
    <col min="9497" max="9497" width="9.28515625" style="7"/>
    <col min="9498" max="9503" width="17" style="7" customWidth="1"/>
    <col min="9504" max="9504" width="9.28515625" style="7" customWidth="1"/>
    <col min="9505" max="9732" width="9.28515625" style="7"/>
    <col min="9733" max="9733" width="16" style="7" customWidth="1"/>
    <col min="9734" max="9734" width="12.7109375" style="7" customWidth="1"/>
    <col min="9735" max="9735" width="12" style="7" customWidth="1"/>
    <col min="9736" max="9736" width="16" style="7" customWidth="1"/>
    <col min="9737" max="9737" width="55" style="7" bestFit="1" customWidth="1"/>
    <col min="9738" max="9738" width="3.28515625" style="7" customWidth="1"/>
    <col min="9739" max="9739" width="16" style="7" customWidth="1"/>
    <col min="9740" max="9740" width="16.28515625" style="7" customWidth="1"/>
    <col min="9741" max="9741" width="14.7109375" style="7" bestFit="1" customWidth="1"/>
    <col min="9742" max="9742" width="3.42578125" style="7" customWidth="1"/>
    <col min="9743" max="9743" width="15.7109375" style="7" customWidth="1"/>
    <col min="9744" max="9744" width="21" style="7" customWidth="1"/>
    <col min="9745" max="9745" width="3.7109375" style="7" customWidth="1"/>
    <col min="9746" max="9746" width="16.7109375" style="7" customWidth="1"/>
    <col min="9747" max="9747" width="21.42578125" style="7" customWidth="1"/>
    <col min="9748" max="9748" width="13.5703125" style="7" customWidth="1"/>
    <col min="9749" max="9749" width="2.28515625" style="7" customWidth="1"/>
    <col min="9750" max="9750" width="16.5703125" style="7" customWidth="1"/>
    <col min="9751" max="9751" width="14.5703125" style="7" customWidth="1"/>
    <col min="9752" max="9752" width="41.28515625" style="7" customWidth="1"/>
    <col min="9753" max="9753" width="9.28515625" style="7"/>
    <col min="9754" max="9759" width="17" style="7" customWidth="1"/>
    <col min="9760" max="9760" width="9.28515625" style="7" customWidth="1"/>
    <col min="9761" max="9988" width="9.28515625" style="7"/>
    <col min="9989" max="9989" width="16" style="7" customWidth="1"/>
    <col min="9990" max="9990" width="12.7109375" style="7" customWidth="1"/>
    <col min="9991" max="9991" width="12" style="7" customWidth="1"/>
    <col min="9992" max="9992" width="16" style="7" customWidth="1"/>
    <col min="9993" max="9993" width="55" style="7" bestFit="1" customWidth="1"/>
    <col min="9994" max="9994" width="3.28515625" style="7" customWidth="1"/>
    <col min="9995" max="9995" width="16" style="7" customWidth="1"/>
    <col min="9996" max="9996" width="16.28515625" style="7" customWidth="1"/>
    <col min="9997" max="9997" width="14.7109375" style="7" bestFit="1" customWidth="1"/>
    <col min="9998" max="9998" width="3.42578125" style="7" customWidth="1"/>
    <col min="9999" max="9999" width="15.7109375" style="7" customWidth="1"/>
    <col min="10000" max="10000" width="21" style="7" customWidth="1"/>
    <col min="10001" max="10001" width="3.7109375" style="7" customWidth="1"/>
    <col min="10002" max="10002" width="16.7109375" style="7" customWidth="1"/>
    <col min="10003" max="10003" width="21.42578125" style="7" customWidth="1"/>
    <col min="10004" max="10004" width="13.5703125" style="7" customWidth="1"/>
    <col min="10005" max="10005" width="2.28515625" style="7" customWidth="1"/>
    <col min="10006" max="10006" width="16.5703125" style="7" customWidth="1"/>
    <col min="10007" max="10007" width="14.5703125" style="7" customWidth="1"/>
    <col min="10008" max="10008" width="41.28515625" style="7" customWidth="1"/>
    <col min="10009" max="10009" width="9.28515625" style="7"/>
    <col min="10010" max="10015" width="17" style="7" customWidth="1"/>
    <col min="10016" max="10016" width="9.28515625" style="7" customWidth="1"/>
    <col min="10017" max="10244" width="9.28515625" style="7"/>
    <col min="10245" max="10245" width="16" style="7" customWidth="1"/>
    <col min="10246" max="10246" width="12.7109375" style="7" customWidth="1"/>
    <col min="10247" max="10247" width="12" style="7" customWidth="1"/>
    <col min="10248" max="10248" width="16" style="7" customWidth="1"/>
    <col min="10249" max="10249" width="55" style="7" bestFit="1" customWidth="1"/>
    <col min="10250" max="10250" width="3.28515625" style="7" customWidth="1"/>
    <col min="10251" max="10251" width="16" style="7" customWidth="1"/>
    <col min="10252" max="10252" width="16.28515625" style="7" customWidth="1"/>
    <col min="10253" max="10253" width="14.7109375" style="7" bestFit="1" customWidth="1"/>
    <col min="10254" max="10254" width="3.42578125" style="7" customWidth="1"/>
    <col min="10255" max="10255" width="15.7109375" style="7" customWidth="1"/>
    <col min="10256" max="10256" width="21" style="7" customWidth="1"/>
    <col min="10257" max="10257" width="3.7109375" style="7" customWidth="1"/>
    <col min="10258" max="10258" width="16.7109375" style="7" customWidth="1"/>
    <col min="10259" max="10259" width="21.42578125" style="7" customWidth="1"/>
    <col min="10260" max="10260" width="13.5703125" style="7" customWidth="1"/>
    <col min="10261" max="10261" width="2.28515625" style="7" customWidth="1"/>
    <col min="10262" max="10262" width="16.5703125" style="7" customWidth="1"/>
    <col min="10263" max="10263" width="14.5703125" style="7" customWidth="1"/>
    <col min="10264" max="10264" width="41.28515625" style="7" customWidth="1"/>
    <col min="10265" max="10265" width="9.28515625" style="7"/>
    <col min="10266" max="10271" width="17" style="7" customWidth="1"/>
    <col min="10272" max="10272" width="9.28515625" style="7" customWidth="1"/>
    <col min="10273" max="10500" width="9.28515625" style="7"/>
    <col min="10501" max="10501" width="16" style="7" customWidth="1"/>
    <col min="10502" max="10502" width="12.7109375" style="7" customWidth="1"/>
    <col min="10503" max="10503" width="12" style="7" customWidth="1"/>
    <col min="10504" max="10504" width="16" style="7" customWidth="1"/>
    <col min="10505" max="10505" width="55" style="7" bestFit="1" customWidth="1"/>
    <col min="10506" max="10506" width="3.28515625" style="7" customWidth="1"/>
    <col min="10507" max="10507" width="16" style="7" customWidth="1"/>
    <col min="10508" max="10508" width="16.28515625" style="7" customWidth="1"/>
    <col min="10509" max="10509" width="14.7109375" style="7" bestFit="1" customWidth="1"/>
    <col min="10510" max="10510" width="3.42578125" style="7" customWidth="1"/>
    <col min="10511" max="10511" width="15.7109375" style="7" customWidth="1"/>
    <col min="10512" max="10512" width="21" style="7" customWidth="1"/>
    <col min="10513" max="10513" width="3.7109375" style="7" customWidth="1"/>
    <col min="10514" max="10514" width="16.7109375" style="7" customWidth="1"/>
    <col min="10515" max="10515" width="21.42578125" style="7" customWidth="1"/>
    <col min="10516" max="10516" width="13.5703125" style="7" customWidth="1"/>
    <col min="10517" max="10517" width="2.28515625" style="7" customWidth="1"/>
    <col min="10518" max="10518" width="16.5703125" style="7" customWidth="1"/>
    <col min="10519" max="10519" width="14.5703125" style="7" customWidth="1"/>
    <col min="10520" max="10520" width="41.28515625" style="7" customWidth="1"/>
    <col min="10521" max="10521" width="9.28515625" style="7"/>
    <col min="10522" max="10527" width="17" style="7" customWidth="1"/>
    <col min="10528" max="10528" width="9.28515625" style="7" customWidth="1"/>
    <col min="10529" max="10756" width="9.28515625" style="7"/>
    <col min="10757" max="10757" width="16" style="7" customWidth="1"/>
    <col min="10758" max="10758" width="12.7109375" style="7" customWidth="1"/>
    <col min="10759" max="10759" width="12" style="7" customWidth="1"/>
    <col min="10760" max="10760" width="16" style="7" customWidth="1"/>
    <col min="10761" max="10761" width="55" style="7" bestFit="1" customWidth="1"/>
    <col min="10762" max="10762" width="3.28515625" style="7" customWidth="1"/>
    <col min="10763" max="10763" width="16" style="7" customWidth="1"/>
    <col min="10764" max="10764" width="16.28515625" style="7" customWidth="1"/>
    <col min="10765" max="10765" width="14.7109375" style="7" bestFit="1" customWidth="1"/>
    <col min="10766" max="10766" width="3.42578125" style="7" customWidth="1"/>
    <col min="10767" max="10767" width="15.7109375" style="7" customWidth="1"/>
    <col min="10768" max="10768" width="21" style="7" customWidth="1"/>
    <col min="10769" max="10769" width="3.7109375" style="7" customWidth="1"/>
    <col min="10770" max="10770" width="16.7109375" style="7" customWidth="1"/>
    <col min="10771" max="10771" width="21.42578125" style="7" customWidth="1"/>
    <col min="10772" max="10772" width="13.5703125" style="7" customWidth="1"/>
    <col min="10773" max="10773" width="2.28515625" style="7" customWidth="1"/>
    <col min="10774" max="10774" width="16.5703125" style="7" customWidth="1"/>
    <col min="10775" max="10775" width="14.5703125" style="7" customWidth="1"/>
    <col min="10776" max="10776" width="41.28515625" style="7" customWidth="1"/>
    <col min="10777" max="10777" width="9.28515625" style="7"/>
    <col min="10778" max="10783" width="17" style="7" customWidth="1"/>
    <col min="10784" max="10784" width="9.28515625" style="7" customWidth="1"/>
    <col min="10785" max="11012" width="9.28515625" style="7"/>
    <col min="11013" max="11013" width="16" style="7" customWidth="1"/>
    <col min="11014" max="11014" width="12.7109375" style="7" customWidth="1"/>
    <col min="11015" max="11015" width="12" style="7" customWidth="1"/>
    <col min="11016" max="11016" width="16" style="7" customWidth="1"/>
    <col min="11017" max="11017" width="55" style="7" bestFit="1" customWidth="1"/>
    <col min="11018" max="11018" width="3.28515625" style="7" customWidth="1"/>
    <col min="11019" max="11019" width="16" style="7" customWidth="1"/>
    <col min="11020" max="11020" width="16.28515625" style="7" customWidth="1"/>
    <col min="11021" max="11021" width="14.7109375" style="7" bestFit="1" customWidth="1"/>
    <col min="11022" max="11022" width="3.42578125" style="7" customWidth="1"/>
    <col min="11023" max="11023" width="15.7109375" style="7" customWidth="1"/>
    <col min="11024" max="11024" width="21" style="7" customWidth="1"/>
    <col min="11025" max="11025" width="3.7109375" style="7" customWidth="1"/>
    <col min="11026" max="11026" width="16.7109375" style="7" customWidth="1"/>
    <col min="11027" max="11027" width="21.42578125" style="7" customWidth="1"/>
    <col min="11028" max="11028" width="13.5703125" style="7" customWidth="1"/>
    <col min="11029" max="11029" width="2.28515625" style="7" customWidth="1"/>
    <col min="11030" max="11030" width="16.5703125" style="7" customWidth="1"/>
    <col min="11031" max="11031" width="14.5703125" style="7" customWidth="1"/>
    <col min="11032" max="11032" width="41.28515625" style="7" customWidth="1"/>
    <col min="11033" max="11033" width="9.28515625" style="7"/>
    <col min="11034" max="11039" width="17" style="7" customWidth="1"/>
    <col min="11040" max="11040" width="9.28515625" style="7" customWidth="1"/>
    <col min="11041" max="11268" width="9.28515625" style="7"/>
    <col min="11269" max="11269" width="16" style="7" customWidth="1"/>
    <col min="11270" max="11270" width="12.7109375" style="7" customWidth="1"/>
    <col min="11271" max="11271" width="12" style="7" customWidth="1"/>
    <col min="11272" max="11272" width="16" style="7" customWidth="1"/>
    <col min="11273" max="11273" width="55" style="7" bestFit="1" customWidth="1"/>
    <col min="11274" max="11274" width="3.28515625" style="7" customWidth="1"/>
    <col min="11275" max="11275" width="16" style="7" customWidth="1"/>
    <col min="11276" max="11276" width="16.28515625" style="7" customWidth="1"/>
    <col min="11277" max="11277" width="14.7109375" style="7" bestFit="1" customWidth="1"/>
    <col min="11278" max="11278" width="3.42578125" style="7" customWidth="1"/>
    <col min="11279" max="11279" width="15.7109375" style="7" customWidth="1"/>
    <col min="11280" max="11280" width="21" style="7" customWidth="1"/>
    <col min="11281" max="11281" width="3.7109375" style="7" customWidth="1"/>
    <col min="11282" max="11282" width="16.7109375" style="7" customWidth="1"/>
    <col min="11283" max="11283" width="21.42578125" style="7" customWidth="1"/>
    <col min="11284" max="11284" width="13.5703125" style="7" customWidth="1"/>
    <col min="11285" max="11285" width="2.28515625" style="7" customWidth="1"/>
    <col min="11286" max="11286" width="16.5703125" style="7" customWidth="1"/>
    <col min="11287" max="11287" width="14.5703125" style="7" customWidth="1"/>
    <col min="11288" max="11288" width="41.28515625" style="7" customWidth="1"/>
    <col min="11289" max="11289" width="9.28515625" style="7"/>
    <col min="11290" max="11295" width="17" style="7" customWidth="1"/>
    <col min="11296" max="11296" width="9.28515625" style="7" customWidth="1"/>
    <col min="11297" max="11524" width="9.28515625" style="7"/>
    <col min="11525" max="11525" width="16" style="7" customWidth="1"/>
    <col min="11526" max="11526" width="12.7109375" style="7" customWidth="1"/>
    <col min="11527" max="11527" width="12" style="7" customWidth="1"/>
    <col min="11528" max="11528" width="16" style="7" customWidth="1"/>
    <col min="11529" max="11529" width="55" style="7" bestFit="1" customWidth="1"/>
    <col min="11530" max="11530" width="3.28515625" style="7" customWidth="1"/>
    <col min="11531" max="11531" width="16" style="7" customWidth="1"/>
    <col min="11532" max="11532" width="16.28515625" style="7" customWidth="1"/>
    <col min="11533" max="11533" width="14.7109375" style="7" bestFit="1" customWidth="1"/>
    <col min="11534" max="11534" width="3.42578125" style="7" customWidth="1"/>
    <col min="11535" max="11535" width="15.7109375" style="7" customWidth="1"/>
    <col min="11536" max="11536" width="21" style="7" customWidth="1"/>
    <col min="11537" max="11537" width="3.7109375" style="7" customWidth="1"/>
    <col min="11538" max="11538" width="16.7109375" style="7" customWidth="1"/>
    <col min="11539" max="11539" width="21.42578125" style="7" customWidth="1"/>
    <col min="11540" max="11540" width="13.5703125" style="7" customWidth="1"/>
    <col min="11541" max="11541" width="2.28515625" style="7" customWidth="1"/>
    <col min="11542" max="11542" width="16.5703125" style="7" customWidth="1"/>
    <col min="11543" max="11543" width="14.5703125" style="7" customWidth="1"/>
    <col min="11544" max="11544" width="41.28515625" style="7" customWidth="1"/>
    <col min="11545" max="11545" width="9.28515625" style="7"/>
    <col min="11546" max="11551" width="17" style="7" customWidth="1"/>
    <col min="11552" max="11552" width="9.28515625" style="7" customWidth="1"/>
    <col min="11553" max="11780" width="9.28515625" style="7"/>
    <col min="11781" max="11781" width="16" style="7" customWidth="1"/>
    <col min="11782" max="11782" width="12.7109375" style="7" customWidth="1"/>
    <col min="11783" max="11783" width="12" style="7" customWidth="1"/>
    <col min="11784" max="11784" width="16" style="7" customWidth="1"/>
    <col min="11785" max="11785" width="55" style="7" bestFit="1" customWidth="1"/>
    <col min="11786" max="11786" width="3.28515625" style="7" customWidth="1"/>
    <col min="11787" max="11787" width="16" style="7" customWidth="1"/>
    <col min="11788" max="11788" width="16.28515625" style="7" customWidth="1"/>
    <col min="11789" max="11789" width="14.7109375" style="7" bestFit="1" customWidth="1"/>
    <col min="11790" max="11790" width="3.42578125" style="7" customWidth="1"/>
    <col min="11791" max="11791" width="15.7109375" style="7" customWidth="1"/>
    <col min="11792" max="11792" width="21" style="7" customWidth="1"/>
    <col min="11793" max="11793" width="3.7109375" style="7" customWidth="1"/>
    <col min="11794" max="11794" width="16.7109375" style="7" customWidth="1"/>
    <col min="11795" max="11795" width="21.42578125" style="7" customWidth="1"/>
    <col min="11796" max="11796" width="13.5703125" style="7" customWidth="1"/>
    <col min="11797" max="11797" width="2.28515625" style="7" customWidth="1"/>
    <col min="11798" max="11798" width="16.5703125" style="7" customWidth="1"/>
    <col min="11799" max="11799" width="14.5703125" style="7" customWidth="1"/>
    <col min="11800" max="11800" width="41.28515625" style="7" customWidth="1"/>
    <col min="11801" max="11801" width="9.28515625" style="7"/>
    <col min="11802" max="11807" width="17" style="7" customWidth="1"/>
    <col min="11808" max="11808" width="9.28515625" style="7" customWidth="1"/>
    <col min="11809" max="12036" width="9.28515625" style="7"/>
    <col min="12037" max="12037" width="16" style="7" customWidth="1"/>
    <col min="12038" max="12038" width="12.7109375" style="7" customWidth="1"/>
    <col min="12039" max="12039" width="12" style="7" customWidth="1"/>
    <col min="12040" max="12040" width="16" style="7" customWidth="1"/>
    <col min="12041" max="12041" width="55" style="7" bestFit="1" customWidth="1"/>
    <col min="12042" max="12042" width="3.28515625" style="7" customWidth="1"/>
    <col min="12043" max="12043" width="16" style="7" customWidth="1"/>
    <col min="12044" max="12044" width="16.28515625" style="7" customWidth="1"/>
    <col min="12045" max="12045" width="14.7109375" style="7" bestFit="1" customWidth="1"/>
    <col min="12046" max="12046" width="3.42578125" style="7" customWidth="1"/>
    <col min="12047" max="12047" width="15.7109375" style="7" customWidth="1"/>
    <col min="12048" max="12048" width="21" style="7" customWidth="1"/>
    <col min="12049" max="12049" width="3.7109375" style="7" customWidth="1"/>
    <col min="12050" max="12050" width="16.7109375" style="7" customWidth="1"/>
    <col min="12051" max="12051" width="21.42578125" style="7" customWidth="1"/>
    <col min="12052" max="12052" width="13.5703125" style="7" customWidth="1"/>
    <col min="12053" max="12053" width="2.28515625" style="7" customWidth="1"/>
    <col min="12054" max="12054" width="16.5703125" style="7" customWidth="1"/>
    <col min="12055" max="12055" width="14.5703125" style="7" customWidth="1"/>
    <col min="12056" max="12056" width="41.28515625" style="7" customWidth="1"/>
    <col min="12057" max="12057" width="9.28515625" style="7"/>
    <col min="12058" max="12063" width="17" style="7" customWidth="1"/>
    <col min="12064" max="12064" width="9.28515625" style="7" customWidth="1"/>
    <col min="12065" max="12292" width="9.28515625" style="7"/>
    <col min="12293" max="12293" width="16" style="7" customWidth="1"/>
    <col min="12294" max="12294" width="12.7109375" style="7" customWidth="1"/>
    <col min="12295" max="12295" width="12" style="7" customWidth="1"/>
    <col min="12296" max="12296" width="16" style="7" customWidth="1"/>
    <col min="12297" max="12297" width="55" style="7" bestFit="1" customWidth="1"/>
    <col min="12298" max="12298" width="3.28515625" style="7" customWidth="1"/>
    <col min="12299" max="12299" width="16" style="7" customWidth="1"/>
    <col min="12300" max="12300" width="16.28515625" style="7" customWidth="1"/>
    <col min="12301" max="12301" width="14.7109375" style="7" bestFit="1" customWidth="1"/>
    <col min="12302" max="12302" width="3.42578125" style="7" customWidth="1"/>
    <col min="12303" max="12303" width="15.7109375" style="7" customWidth="1"/>
    <col min="12304" max="12304" width="21" style="7" customWidth="1"/>
    <col min="12305" max="12305" width="3.7109375" style="7" customWidth="1"/>
    <col min="12306" max="12306" width="16.7109375" style="7" customWidth="1"/>
    <col min="12307" max="12307" width="21.42578125" style="7" customWidth="1"/>
    <col min="12308" max="12308" width="13.5703125" style="7" customWidth="1"/>
    <col min="12309" max="12309" width="2.28515625" style="7" customWidth="1"/>
    <col min="12310" max="12310" width="16.5703125" style="7" customWidth="1"/>
    <col min="12311" max="12311" width="14.5703125" style="7" customWidth="1"/>
    <col min="12312" max="12312" width="41.28515625" style="7" customWidth="1"/>
    <col min="12313" max="12313" width="9.28515625" style="7"/>
    <col min="12314" max="12319" width="17" style="7" customWidth="1"/>
    <col min="12320" max="12320" width="9.28515625" style="7" customWidth="1"/>
    <col min="12321" max="12548" width="9.28515625" style="7"/>
    <col min="12549" max="12549" width="16" style="7" customWidth="1"/>
    <col min="12550" max="12550" width="12.7109375" style="7" customWidth="1"/>
    <col min="12551" max="12551" width="12" style="7" customWidth="1"/>
    <col min="12552" max="12552" width="16" style="7" customWidth="1"/>
    <col min="12553" max="12553" width="55" style="7" bestFit="1" customWidth="1"/>
    <col min="12554" max="12554" width="3.28515625" style="7" customWidth="1"/>
    <col min="12555" max="12555" width="16" style="7" customWidth="1"/>
    <col min="12556" max="12556" width="16.28515625" style="7" customWidth="1"/>
    <col min="12557" max="12557" width="14.7109375" style="7" bestFit="1" customWidth="1"/>
    <col min="12558" max="12558" width="3.42578125" style="7" customWidth="1"/>
    <col min="12559" max="12559" width="15.7109375" style="7" customWidth="1"/>
    <col min="12560" max="12560" width="21" style="7" customWidth="1"/>
    <col min="12561" max="12561" width="3.7109375" style="7" customWidth="1"/>
    <col min="12562" max="12562" width="16.7109375" style="7" customWidth="1"/>
    <col min="12563" max="12563" width="21.42578125" style="7" customWidth="1"/>
    <col min="12564" max="12564" width="13.5703125" style="7" customWidth="1"/>
    <col min="12565" max="12565" width="2.28515625" style="7" customWidth="1"/>
    <col min="12566" max="12566" width="16.5703125" style="7" customWidth="1"/>
    <col min="12567" max="12567" width="14.5703125" style="7" customWidth="1"/>
    <col min="12568" max="12568" width="41.28515625" style="7" customWidth="1"/>
    <col min="12569" max="12569" width="9.28515625" style="7"/>
    <col min="12570" max="12575" width="17" style="7" customWidth="1"/>
    <col min="12576" max="12576" width="9.28515625" style="7" customWidth="1"/>
    <col min="12577" max="12804" width="9.28515625" style="7"/>
    <col min="12805" max="12805" width="16" style="7" customWidth="1"/>
    <col min="12806" max="12806" width="12.7109375" style="7" customWidth="1"/>
    <col min="12807" max="12807" width="12" style="7" customWidth="1"/>
    <col min="12808" max="12808" width="16" style="7" customWidth="1"/>
    <col min="12809" max="12809" width="55" style="7" bestFit="1" customWidth="1"/>
    <col min="12810" max="12810" width="3.28515625" style="7" customWidth="1"/>
    <col min="12811" max="12811" width="16" style="7" customWidth="1"/>
    <col min="12812" max="12812" width="16.28515625" style="7" customWidth="1"/>
    <col min="12813" max="12813" width="14.7109375" style="7" bestFit="1" customWidth="1"/>
    <col min="12814" max="12814" width="3.42578125" style="7" customWidth="1"/>
    <col min="12815" max="12815" width="15.7109375" style="7" customWidth="1"/>
    <col min="12816" max="12816" width="21" style="7" customWidth="1"/>
    <col min="12817" max="12817" width="3.7109375" style="7" customWidth="1"/>
    <col min="12818" max="12818" width="16.7109375" style="7" customWidth="1"/>
    <col min="12819" max="12819" width="21.42578125" style="7" customWidth="1"/>
    <col min="12820" max="12820" width="13.5703125" style="7" customWidth="1"/>
    <col min="12821" max="12821" width="2.28515625" style="7" customWidth="1"/>
    <col min="12822" max="12822" width="16.5703125" style="7" customWidth="1"/>
    <col min="12823" max="12823" width="14.5703125" style="7" customWidth="1"/>
    <col min="12824" max="12824" width="41.28515625" style="7" customWidth="1"/>
    <col min="12825" max="12825" width="9.28515625" style="7"/>
    <col min="12826" max="12831" width="17" style="7" customWidth="1"/>
    <col min="12832" max="12832" width="9.28515625" style="7" customWidth="1"/>
    <col min="12833" max="13060" width="9.28515625" style="7"/>
    <col min="13061" max="13061" width="16" style="7" customWidth="1"/>
    <col min="13062" max="13062" width="12.7109375" style="7" customWidth="1"/>
    <col min="13063" max="13063" width="12" style="7" customWidth="1"/>
    <col min="13064" max="13064" width="16" style="7" customWidth="1"/>
    <col min="13065" max="13065" width="55" style="7" bestFit="1" customWidth="1"/>
    <col min="13066" max="13066" width="3.28515625" style="7" customWidth="1"/>
    <col min="13067" max="13067" width="16" style="7" customWidth="1"/>
    <col min="13068" max="13068" width="16.28515625" style="7" customWidth="1"/>
    <col min="13069" max="13069" width="14.7109375" style="7" bestFit="1" customWidth="1"/>
    <col min="13070" max="13070" width="3.42578125" style="7" customWidth="1"/>
    <col min="13071" max="13071" width="15.7109375" style="7" customWidth="1"/>
    <col min="13072" max="13072" width="21" style="7" customWidth="1"/>
    <col min="13073" max="13073" width="3.7109375" style="7" customWidth="1"/>
    <col min="13074" max="13074" width="16.7109375" style="7" customWidth="1"/>
    <col min="13075" max="13075" width="21.42578125" style="7" customWidth="1"/>
    <col min="13076" max="13076" width="13.5703125" style="7" customWidth="1"/>
    <col min="13077" max="13077" width="2.28515625" style="7" customWidth="1"/>
    <col min="13078" max="13078" width="16.5703125" style="7" customWidth="1"/>
    <col min="13079" max="13079" width="14.5703125" style="7" customWidth="1"/>
    <col min="13080" max="13080" width="41.28515625" style="7" customWidth="1"/>
    <col min="13081" max="13081" width="9.28515625" style="7"/>
    <col min="13082" max="13087" width="17" style="7" customWidth="1"/>
    <col min="13088" max="13088" width="9.28515625" style="7" customWidth="1"/>
    <col min="13089" max="13316" width="9.28515625" style="7"/>
    <col min="13317" max="13317" width="16" style="7" customWidth="1"/>
    <col min="13318" max="13318" width="12.7109375" style="7" customWidth="1"/>
    <col min="13319" max="13319" width="12" style="7" customWidth="1"/>
    <col min="13320" max="13320" width="16" style="7" customWidth="1"/>
    <col min="13321" max="13321" width="55" style="7" bestFit="1" customWidth="1"/>
    <col min="13322" max="13322" width="3.28515625" style="7" customWidth="1"/>
    <col min="13323" max="13323" width="16" style="7" customWidth="1"/>
    <col min="13324" max="13324" width="16.28515625" style="7" customWidth="1"/>
    <col min="13325" max="13325" width="14.7109375" style="7" bestFit="1" customWidth="1"/>
    <col min="13326" max="13326" width="3.42578125" style="7" customWidth="1"/>
    <col min="13327" max="13327" width="15.7109375" style="7" customWidth="1"/>
    <col min="13328" max="13328" width="21" style="7" customWidth="1"/>
    <col min="13329" max="13329" width="3.7109375" style="7" customWidth="1"/>
    <col min="13330" max="13330" width="16.7109375" style="7" customWidth="1"/>
    <col min="13331" max="13331" width="21.42578125" style="7" customWidth="1"/>
    <col min="13332" max="13332" width="13.5703125" style="7" customWidth="1"/>
    <col min="13333" max="13333" width="2.28515625" style="7" customWidth="1"/>
    <col min="13334" max="13334" width="16.5703125" style="7" customWidth="1"/>
    <col min="13335" max="13335" width="14.5703125" style="7" customWidth="1"/>
    <col min="13336" max="13336" width="41.28515625" style="7" customWidth="1"/>
    <col min="13337" max="13337" width="9.28515625" style="7"/>
    <col min="13338" max="13343" width="17" style="7" customWidth="1"/>
    <col min="13344" max="13344" width="9.28515625" style="7" customWidth="1"/>
    <col min="13345" max="13572" width="9.28515625" style="7"/>
    <col min="13573" max="13573" width="16" style="7" customWidth="1"/>
    <col min="13574" max="13574" width="12.7109375" style="7" customWidth="1"/>
    <col min="13575" max="13575" width="12" style="7" customWidth="1"/>
    <col min="13576" max="13576" width="16" style="7" customWidth="1"/>
    <col min="13577" max="13577" width="55" style="7" bestFit="1" customWidth="1"/>
    <col min="13578" max="13578" width="3.28515625" style="7" customWidth="1"/>
    <col min="13579" max="13579" width="16" style="7" customWidth="1"/>
    <col min="13580" max="13580" width="16.28515625" style="7" customWidth="1"/>
    <col min="13581" max="13581" width="14.7109375" style="7" bestFit="1" customWidth="1"/>
    <col min="13582" max="13582" width="3.42578125" style="7" customWidth="1"/>
    <col min="13583" max="13583" width="15.7109375" style="7" customWidth="1"/>
    <col min="13584" max="13584" width="21" style="7" customWidth="1"/>
    <col min="13585" max="13585" width="3.7109375" style="7" customWidth="1"/>
    <col min="13586" max="13586" width="16.7109375" style="7" customWidth="1"/>
    <col min="13587" max="13587" width="21.42578125" style="7" customWidth="1"/>
    <col min="13588" max="13588" width="13.5703125" style="7" customWidth="1"/>
    <col min="13589" max="13589" width="2.28515625" style="7" customWidth="1"/>
    <col min="13590" max="13590" width="16.5703125" style="7" customWidth="1"/>
    <col min="13591" max="13591" width="14.5703125" style="7" customWidth="1"/>
    <col min="13592" max="13592" width="41.28515625" style="7" customWidth="1"/>
    <col min="13593" max="13593" width="9.28515625" style="7"/>
    <col min="13594" max="13599" width="17" style="7" customWidth="1"/>
    <col min="13600" max="13600" width="9.28515625" style="7" customWidth="1"/>
    <col min="13601" max="13828" width="9.28515625" style="7"/>
    <col min="13829" max="13829" width="16" style="7" customWidth="1"/>
    <col min="13830" max="13830" width="12.7109375" style="7" customWidth="1"/>
    <col min="13831" max="13831" width="12" style="7" customWidth="1"/>
    <col min="13832" max="13832" width="16" style="7" customWidth="1"/>
    <col min="13833" max="13833" width="55" style="7" bestFit="1" customWidth="1"/>
    <col min="13834" max="13834" width="3.28515625" style="7" customWidth="1"/>
    <col min="13835" max="13835" width="16" style="7" customWidth="1"/>
    <col min="13836" max="13836" width="16.28515625" style="7" customWidth="1"/>
    <col min="13837" max="13837" width="14.7109375" style="7" bestFit="1" customWidth="1"/>
    <col min="13838" max="13838" width="3.42578125" style="7" customWidth="1"/>
    <col min="13839" max="13839" width="15.7109375" style="7" customWidth="1"/>
    <col min="13840" max="13840" width="21" style="7" customWidth="1"/>
    <col min="13841" max="13841" width="3.7109375" style="7" customWidth="1"/>
    <col min="13842" max="13842" width="16.7109375" style="7" customWidth="1"/>
    <col min="13843" max="13843" width="21.42578125" style="7" customWidth="1"/>
    <col min="13844" max="13844" width="13.5703125" style="7" customWidth="1"/>
    <col min="13845" max="13845" width="2.28515625" style="7" customWidth="1"/>
    <col min="13846" max="13846" width="16.5703125" style="7" customWidth="1"/>
    <col min="13847" max="13847" width="14.5703125" style="7" customWidth="1"/>
    <col min="13848" max="13848" width="41.28515625" style="7" customWidth="1"/>
    <col min="13849" max="13849" width="9.28515625" style="7"/>
    <col min="13850" max="13855" width="17" style="7" customWidth="1"/>
    <col min="13856" max="13856" width="9.28515625" style="7" customWidth="1"/>
    <col min="13857" max="14084" width="9.28515625" style="7"/>
    <col min="14085" max="14085" width="16" style="7" customWidth="1"/>
    <col min="14086" max="14086" width="12.7109375" style="7" customWidth="1"/>
    <col min="14087" max="14087" width="12" style="7" customWidth="1"/>
    <col min="14088" max="14088" width="16" style="7" customWidth="1"/>
    <col min="14089" max="14089" width="55" style="7" bestFit="1" customWidth="1"/>
    <col min="14090" max="14090" width="3.28515625" style="7" customWidth="1"/>
    <col min="14091" max="14091" width="16" style="7" customWidth="1"/>
    <col min="14092" max="14092" width="16.28515625" style="7" customWidth="1"/>
    <col min="14093" max="14093" width="14.7109375" style="7" bestFit="1" customWidth="1"/>
    <col min="14094" max="14094" width="3.42578125" style="7" customWidth="1"/>
    <col min="14095" max="14095" width="15.7109375" style="7" customWidth="1"/>
    <col min="14096" max="14096" width="21" style="7" customWidth="1"/>
    <col min="14097" max="14097" width="3.7109375" style="7" customWidth="1"/>
    <col min="14098" max="14098" width="16.7109375" style="7" customWidth="1"/>
    <col min="14099" max="14099" width="21.42578125" style="7" customWidth="1"/>
    <col min="14100" max="14100" width="13.5703125" style="7" customWidth="1"/>
    <col min="14101" max="14101" width="2.28515625" style="7" customWidth="1"/>
    <col min="14102" max="14102" width="16.5703125" style="7" customWidth="1"/>
    <col min="14103" max="14103" width="14.5703125" style="7" customWidth="1"/>
    <col min="14104" max="14104" width="41.28515625" style="7" customWidth="1"/>
    <col min="14105" max="14105" width="9.28515625" style="7"/>
    <col min="14106" max="14111" width="17" style="7" customWidth="1"/>
    <col min="14112" max="14112" width="9.28515625" style="7" customWidth="1"/>
    <col min="14113" max="14340" width="9.28515625" style="7"/>
    <col min="14341" max="14341" width="16" style="7" customWidth="1"/>
    <col min="14342" max="14342" width="12.7109375" style="7" customWidth="1"/>
    <col min="14343" max="14343" width="12" style="7" customWidth="1"/>
    <col min="14344" max="14344" width="16" style="7" customWidth="1"/>
    <col min="14345" max="14345" width="55" style="7" bestFit="1" customWidth="1"/>
    <col min="14346" max="14346" width="3.28515625" style="7" customWidth="1"/>
    <col min="14347" max="14347" width="16" style="7" customWidth="1"/>
    <col min="14348" max="14348" width="16.28515625" style="7" customWidth="1"/>
    <col min="14349" max="14349" width="14.7109375" style="7" bestFit="1" customWidth="1"/>
    <col min="14350" max="14350" width="3.42578125" style="7" customWidth="1"/>
    <col min="14351" max="14351" width="15.7109375" style="7" customWidth="1"/>
    <col min="14352" max="14352" width="21" style="7" customWidth="1"/>
    <col min="14353" max="14353" width="3.7109375" style="7" customWidth="1"/>
    <col min="14354" max="14354" width="16.7109375" style="7" customWidth="1"/>
    <col min="14355" max="14355" width="21.42578125" style="7" customWidth="1"/>
    <col min="14356" max="14356" width="13.5703125" style="7" customWidth="1"/>
    <col min="14357" max="14357" width="2.28515625" style="7" customWidth="1"/>
    <col min="14358" max="14358" width="16.5703125" style="7" customWidth="1"/>
    <col min="14359" max="14359" width="14.5703125" style="7" customWidth="1"/>
    <col min="14360" max="14360" width="41.28515625" style="7" customWidth="1"/>
    <col min="14361" max="14361" width="9.28515625" style="7"/>
    <col min="14362" max="14367" width="17" style="7" customWidth="1"/>
    <col min="14368" max="14368" width="9.28515625" style="7" customWidth="1"/>
    <col min="14369" max="14596" width="9.28515625" style="7"/>
    <col min="14597" max="14597" width="16" style="7" customWidth="1"/>
    <col min="14598" max="14598" width="12.7109375" style="7" customWidth="1"/>
    <col min="14599" max="14599" width="12" style="7" customWidth="1"/>
    <col min="14600" max="14600" width="16" style="7" customWidth="1"/>
    <col min="14601" max="14601" width="55" style="7" bestFit="1" customWidth="1"/>
    <col min="14602" max="14602" width="3.28515625" style="7" customWidth="1"/>
    <col min="14603" max="14603" width="16" style="7" customWidth="1"/>
    <col min="14604" max="14604" width="16.28515625" style="7" customWidth="1"/>
    <col min="14605" max="14605" width="14.7109375" style="7" bestFit="1" customWidth="1"/>
    <col min="14606" max="14606" width="3.42578125" style="7" customWidth="1"/>
    <col min="14607" max="14607" width="15.7109375" style="7" customWidth="1"/>
    <col min="14608" max="14608" width="21" style="7" customWidth="1"/>
    <col min="14609" max="14609" width="3.7109375" style="7" customWidth="1"/>
    <col min="14610" max="14610" width="16.7109375" style="7" customWidth="1"/>
    <col min="14611" max="14611" width="21.42578125" style="7" customWidth="1"/>
    <col min="14612" max="14612" width="13.5703125" style="7" customWidth="1"/>
    <col min="14613" max="14613" width="2.28515625" style="7" customWidth="1"/>
    <col min="14614" max="14614" width="16.5703125" style="7" customWidth="1"/>
    <col min="14615" max="14615" width="14.5703125" style="7" customWidth="1"/>
    <col min="14616" max="14616" width="41.28515625" style="7" customWidth="1"/>
    <col min="14617" max="14617" width="9.28515625" style="7"/>
    <col min="14618" max="14623" width="17" style="7" customWidth="1"/>
    <col min="14624" max="14624" width="9.28515625" style="7" customWidth="1"/>
    <col min="14625" max="14852" width="9.28515625" style="7"/>
    <col min="14853" max="14853" width="16" style="7" customWidth="1"/>
    <col min="14854" max="14854" width="12.7109375" style="7" customWidth="1"/>
    <col min="14855" max="14855" width="12" style="7" customWidth="1"/>
    <col min="14856" max="14856" width="16" style="7" customWidth="1"/>
    <col min="14857" max="14857" width="55" style="7" bestFit="1" customWidth="1"/>
    <col min="14858" max="14858" width="3.28515625" style="7" customWidth="1"/>
    <col min="14859" max="14859" width="16" style="7" customWidth="1"/>
    <col min="14860" max="14860" width="16.28515625" style="7" customWidth="1"/>
    <col min="14861" max="14861" width="14.7109375" style="7" bestFit="1" customWidth="1"/>
    <col min="14862" max="14862" width="3.42578125" style="7" customWidth="1"/>
    <col min="14863" max="14863" width="15.7109375" style="7" customWidth="1"/>
    <col min="14864" max="14864" width="21" style="7" customWidth="1"/>
    <col min="14865" max="14865" width="3.7109375" style="7" customWidth="1"/>
    <col min="14866" max="14866" width="16.7109375" style="7" customWidth="1"/>
    <col min="14867" max="14867" width="21.42578125" style="7" customWidth="1"/>
    <col min="14868" max="14868" width="13.5703125" style="7" customWidth="1"/>
    <col min="14869" max="14869" width="2.28515625" style="7" customWidth="1"/>
    <col min="14870" max="14870" width="16.5703125" style="7" customWidth="1"/>
    <col min="14871" max="14871" width="14.5703125" style="7" customWidth="1"/>
    <col min="14872" max="14872" width="41.28515625" style="7" customWidth="1"/>
    <col min="14873" max="14873" width="9.28515625" style="7"/>
    <col min="14874" max="14879" width="17" style="7" customWidth="1"/>
    <col min="14880" max="14880" width="9.28515625" style="7" customWidth="1"/>
    <col min="14881" max="15108" width="9.28515625" style="7"/>
    <col min="15109" max="15109" width="16" style="7" customWidth="1"/>
    <col min="15110" max="15110" width="12.7109375" style="7" customWidth="1"/>
    <col min="15111" max="15111" width="12" style="7" customWidth="1"/>
    <col min="15112" max="15112" width="16" style="7" customWidth="1"/>
    <col min="15113" max="15113" width="55" style="7" bestFit="1" customWidth="1"/>
    <col min="15114" max="15114" width="3.28515625" style="7" customWidth="1"/>
    <col min="15115" max="15115" width="16" style="7" customWidth="1"/>
    <col min="15116" max="15116" width="16.28515625" style="7" customWidth="1"/>
    <col min="15117" max="15117" width="14.7109375" style="7" bestFit="1" customWidth="1"/>
    <col min="15118" max="15118" width="3.42578125" style="7" customWidth="1"/>
    <col min="15119" max="15119" width="15.7109375" style="7" customWidth="1"/>
    <col min="15120" max="15120" width="21" style="7" customWidth="1"/>
    <col min="15121" max="15121" width="3.7109375" style="7" customWidth="1"/>
    <col min="15122" max="15122" width="16.7109375" style="7" customWidth="1"/>
    <col min="15123" max="15123" width="21.42578125" style="7" customWidth="1"/>
    <col min="15124" max="15124" width="13.5703125" style="7" customWidth="1"/>
    <col min="15125" max="15125" width="2.28515625" style="7" customWidth="1"/>
    <col min="15126" max="15126" width="16.5703125" style="7" customWidth="1"/>
    <col min="15127" max="15127" width="14.5703125" style="7" customWidth="1"/>
    <col min="15128" max="15128" width="41.28515625" style="7" customWidth="1"/>
    <col min="15129" max="15129" width="9.28515625" style="7"/>
    <col min="15130" max="15135" width="17" style="7" customWidth="1"/>
    <col min="15136" max="15136" width="9.28515625" style="7" customWidth="1"/>
    <col min="15137" max="15364" width="9.28515625" style="7"/>
    <col min="15365" max="15365" width="16" style="7" customWidth="1"/>
    <col min="15366" max="15366" width="12.7109375" style="7" customWidth="1"/>
    <col min="15367" max="15367" width="12" style="7" customWidth="1"/>
    <col min="15368" max="15368" width="16" style="7" customWidth="1"/>
    <col min="15369" max="15369" width="55" style="7" bestFit="1" customWidth="1"/>
    <col min="15370" max="15370" width="3.28515625" style="7" customWidth="1"/>
    <col min="15371" max="15371" width="16" style="7" customWidth="1"/>
    <col min="15372" max="15372" width="16.28515625" style="7" customWidth="1"/>
    <col min="15373" max="15373" width="14.7109375" style="7" bestFit="1" customWidth="1"/>
    <col min="15374" max="15374" width="3.42578125" style="7" customWidth="1"/>
    <col min="15375" max="15375" width="15.7109375" style="7" customWidth="1"/>
    <col min="15376" max="15376" width="21" style="7" customWidth="1"/>
    <col min="15377" max="15377" width="3.7109375" style="7" customWidth="1"/>
    <col min="15378" max="15378" width="16.7109375" style="7" customWidth="1"/>
    <col min="15379" max="15379" width="21.42578125" style="7" customWidth="1"/>
    <col min="15380" max="15380" width="13.5703125" style="7" customWidth="1"/>
    <col min="15381" max="15381" width="2.28515625" style="7" customWidth="1"/>
    <col min="15382" max="15382" width="16.5703125" style="7" customWidth="1"/>
    <col min="15383" max="15383" width="14.5703125" style="7" customWidth="1"/>
    <col min="15384" max="15384" width="41.28515625" style="7" customWidth="1"/>
    <col min="15385" max="15385" width="9.28515625" style="7"/>
    <col min="15386" max="15391" width="17" style="7" customWidth="1"/>
    <col min="15392" max="15392" width="9.28515625" style="7" customWidth="1"/>
    <col min="15393" max="15620" width="9.28515625" style="7"/>
    <col min="15621" max="15621" width="16" style="7" customWidth="1"/>
    <col min="15622" max="15622" width="12.7109375" style="7" customWidth="1"/>
    <col min="15623" max="15623" width="12" style="7" customWidth="1"/>
    <col min="15624" max="15624" width="16" style="7" customWidth="1"/>
    <col min="15625" max="15625" width="55" style="7" bestFit="1" customWidth="1"/>
    <col min="15626" max="15626" width="3.28515625" style="7" customWidth="1"/>
    <col min="15627" max="15627" width="16" style="7" customWidth="1"/>
    <col min="15628" max="15628" width="16.28515625" style="7" customWidth="1"/>
    <col min="15629" max="15629" width="14.7109375" style="7" bestFit="1" customWidth="1"/>
    <col min="15630" max="15630" width="3.42578125" style="7" customWidth="1"/>
    <col min="15631" max="15631" width="15.7109375" style="7" customWidth="1"/>
    <col min="15632" max="15632" width="21" style="7" customWidth="1"/>
    <col min="15633" max="15633" width="3.7109375" style="7" customWidth="1"/>
    <col min="15634" max="15634" width="16.7109375" style="7" customWidth="1"/>
    <col min="15635" max="15635" width="21.42578125" style="7" customWidth="1"/>
    <col min="15636" max="15636" width="13.5703125" style="7" customWidth="1"/>
    <col min="15637" max="15637" width="2.28515625" style="7" customWidth="1"/>
    <col min="15638" max="15638" width="16.5703125" style="7" customWidth="1"/>
    <col min="15639" max="15639" width="14.5703125" style="7" customWidth="1"/>
    <col min="15640" max="15640" width="41.28515625" style="7" customWidth="1"/>
    <col min="15641" max="15641" width="9.28515625" style="7"/>
    <col min="15642" max="15647" width="17" style="7" customWidth="1"/>
    <col min="15648" max="15648" width="9.28515625" style="7" customWidth="1"/>
    <col min="15649" max="15876" width="9.28515625" style="7"/>
    <col min="15877" max="15877" width="16" style="7" customWidth="1"/>
    <col min="15878" max="15878" width="12.7109375" style="7" customWidth="1"/>
    <col min="15879" max="15879" width="12" style="7" customWidth="1"/>
    <col min="15880" max="15880" width="16" style="7" customWidth="1"/>
    <col min="15881" max="15881" width="55" style="7" bestFit="1" customWidth="1"/>
    <col min="15882" max="15882" width="3.28515625" style="7" customWidth="1"/>
    <col min="15883" max="15883" width="16" style="7" customWidth="1"/>
    <col min="15884" max="15884" width="16.28515625" style="7" customWidth="1"/>
    <col min="15885" max="15885" width="14.7109375" style="7" bestFit="1" customWidth="1"/>
    <col min="15886" max="15886" width="3.42578125" style="7" customWidth="1"/>
    <col min="15887" max="15887" width="15.7109375" style="7" customWidth="1"/>
    <col min="15888" max="15888" width="21" style="7" customWidth="1"/>
    <col min="15889" max="15889" width="3.7109375" style="7" customWidth="1"/>
    <col min="15890" max="15890" width="16.7109375" style="7" customWidth="1"/>
    <col min="15891" max="15891" width="21.42578125" style="7" customWidth="1"/>
    <col min="15892" max="15892" width="13.5703125" style="7" customWidth="1"/>
    <col min="15893" max="15893" width="2.28515625" style="7" customWidth="1"/>
    <col min="15894" max="15894" width="16.5703125" style="7" customWidth="1"/>
    <col min="15895" max="15895" width="14.5703125" style="7" customWidth="1"/>
    <col min="15896" max="15896" width="41.28515625" style="7" customWidth="1"/>
    <col min="15897" max="15897" width="9.28515625" style="7"/>
    <col min="15898" max="15903" width="17" style="7" customWidth="1"/>
    <col min="15904" max="15904" width="9.28515625" style="7" customWidth="1"/>
    <col min="15905" max="16132" width="9.28515625" style="7"/>
    <col min="16133" max="16133" width="16" style="7" customWidth="1"/>
    <col min="16134" max="16134" width="12.7109375" style="7" customWidth="1"/>
    <col min="16135" max="16135" width="12" style="7" customWidth="1"/>
    <col min="16136" max="16136" width="16" style="7" customWidth="1"/>
    <col min="16137" max="16137" width="55" style="7" bestFit="1" customWidth="1"/>
    <col min="16138" max="16138" width="3.28515625" style="7" customWidth="1"/>
    <col min="16139" max="16139" width="16" style="7" customWidth="1"/>
    <col min="16140" max="16140" width="16.28515625" style="7" customWidth="1"/>
    <col min="16141" max="16141" width="14.7109375" style="7" bestFit="1" customWidth="1"/>
    <col min="16142" max="16142" width="3.42578125" style="7" customWidth="1"/>
    <col min="16143" max="16143" width="15.7109375" style="7" customWidth="1"/>
    <col min="16144" max="16144" width="21" style="7" customWidth="1"/>
    <col min="16145" max="16145" width="3.7109375" style="7" customWidth="1"/>
    <col min="16146" max="16146" width="16.7109375" style="7" customWidth="1"/>
    <col min="16147" max="16147" width="21.42578125" style="7" customWidth="1"/>
    <col min="16148" max="16148" width="13.5703125" style="7" customWidth="1"/>
    <col min="16149" max="16149" width="2.28515625" style="7" customWidth="1"/>
    <col min="16150" max="16150" width="16.5703125" style="7" customWidth="1"/>
    <col min="16151" max="16151" width="14.5703125" style="7" customWidth="1"/>
    <col min="16152" max="16152" width="41.28515625" style="7" customWidth="1"/>
    <col min="16153" max="16153" width="9.28515625" style="7"/>
    <col min="16154" max="16159" width="17" style="7" customWidth="1"/>
    <col min="16160" max="16160" width="9.28515625" style="7" customWidth="1"/>
    <col min="16161" max="16384" width="9.28515625" style="7"/>
  </cols>
  <sheetData>
    <row r="1" spans="1:38" hidden="1" x14ac:dyDescent="0.2">
      <c r="A1" s="7" t="s">
        <v>54</v>
      </c>
      <c r="J1" s="7"/>
      <c r="AL1" s="384"/>
    </row>
    <row r="2" spans="1:38" hidden="1" x14ac:dyDescent="0.2">
      <c r="A2" s="7" t="s">
        <v>55</v>
      </c>
      <c r="J2" s="7"/>
      <c r="AL2" s="384"/>
    </row>
    <row r="3" spans="1:38" hidden="1" x14ac:dyDescent="0.2">
      <c r="A3" s="7" t="s">
        <v>217</v>
      </c>
      <c r="J3" s="7"/>
      <c r="AL3" s="384"/>
    </row>
    <row r="4" spans="1:38" hidden="1" x14ac:dyDescent="0.2">
      <c r="A4" s="7" t="s">
        <v>56</v>
      </c>
      <c r="J4" s="7"/>
      <c r="AL4" s="384"/>
    </row>
    <row r="5" spans="1:38" hidden="1" x14ac:dyDescent="0.2">
      <c r="A5" s="7" t="s">
        <v>57</v>
      </c>
      <c r="J5" s="7"/>
      <c r="AL5" s="384"/>
    </row>
    <row r="6" spans="1:38" hidden="1" x14ac:dyDescent="0.2">
      <c r="A6" s="7" t="s">
        <v>58</v>
      </c>
      <c r="J6" s="7"/>
      <c r="R6" s="7"/>
      <c r="AL6" s="384"/>
    </row>
    <row r="7" spans="1:38" hidden="1" x14ac:dyDescent="0.2">
      <c r="A7" s="7" t="s">
        <v>228</v>
      </c>
      <c r="J7" s="7"/>
      <c r="R7" s="7"/>
      <c r="AL7" s="384"/>
    </row>
    <row r="8" spans="1:38" hidden="1" x14ac:dyDescent="0.2">
      <c r="A8" s="7" t="s">
        <v>59</v>
      </c>
      <c r="J8" s="7"/>
      <c r="L8" s="7"/>
      <c r="M8" s="7"/>
      <c r="N8" s="7"/>
      <c r="O8" s="7"/>
      <c r="P8" s="7"/>
      <c r="Q8" s="7"/>
      <c r="R8" s="7"/>
      <c r="S8" s="7"/>
      <c r="T8" s="7"/>
      <c r="U8" s="7"/>
      <c r="V8" s="7"/>
      <c r="W8" s="7"/>
      <c r="X8" s="7"/>
      <c r="Y8" s="7"/>
      <c r="Z8" s="7"/>
      <c r="AA8" s="7"/>
      <c r="AB8" s="7"/>
      <c r="AC8" s="7"/>
      <c r="AD8" s="7"/>
      <c r="AL8" s="384"/>
    </row>
    <row r="9" spans="1:38" x14ac:dyDescent="0.2">
      <c r="L9" s="190"/>
      <c r="M9" s="7"/>
      <c r="N9" s="7"/>
      <c r="O9" s="7"/>
      <c r="P9" s="7"/>
      <c r="Q9" s="7"/>
      <c r="R9" s="7"/>
      <c r="S9" s="7"/>
      <c r="T9" s="7"/>
      <c r="U9" s="7"/>
      <c r="V9" s="7"/>
      <c r="W9" s="7"/>
      <c r="X9" s="7"/>
      <c r="Y9" s="7"/>
      <c r="Z9" s="7"/>
      <c r="AA9" s="7"/>
      <c r="AB9" s="7"/>
      <c r="AC9" s="7"/>
      <c r="AD9" s="7"/>
      <c r="AL9" s="384"/>
    </row>
    <row r="10" spans="1:38" ht="15" x14ac:dyDescent="0.2">
      <c r="J10" s="596" t="s">
        <v>229</v>
      </c>
      <c r="K10" s="597"/>
      <c r="L10" s="597"/>
      <c r="M10" s="597"/>
      <c r="N10" s="597"/>
      <c r="O10" s="597"/>
      <c r="P10" s="597"/>
      <c r="Q10" s="597"/>
      <c r="R10" s="597"/>
      <c r="S10" s="597"/>
      <c r="T10" s="597"/>
      <c r="Y10" s="15" t="s">
        <v>62</v>
      </c>
      <c r="Z10" s="15" t="s">
        <v>62</v>
      </c>
      <c r="AA10" s="15" t="s">
        <v>62</v>
      </c>
      <c r="AB10" s="15" t="s">
        <v>63</v>
      </c>
      <c r="AC10" s="15" t="s">
        <v>63</v>
      </c>
      <c r="AD10" s="15" t="s">
        <v>63</v>
      </c>
      <c r="AL10" s="384"/>
    </row>
    <row r="11" spans="1:38" ht="15" hidden="1" outlineLevel="2" x14ac:dyDescent="0.2">
      <c r="A11" s="7" t="s">
        <v>65</v>
      </c>
      <c r="D11" s="7" t="s">
        <v>66</v>
      </c>
      <c r="E11" s="7" t="s">
        <v>67</v>
      </c>
      <c r="F11" s="7" t="s">
        <v>68</v>
      </c>
      <c r="G11" s="7" t="s">
        <v>69</v>
      </c>
      <c r="H11" s="7" t="s">
        <v>70</v>
      </c>
      <c r="J11" s="396"/>
      <c r="K11" s="396"/>
      <c r="L11" s="397"/>
      <c r="M11" s="397"/>
      <c r="N11" s="397" t="s">
        <v>71</v>
      </c>
      <c r="O11" s="397"/>
      <c r="P11" s="397"/>
      <c r="Q11" s="397"/>
      <c r="R11" s="399" t="s">
        <v>72</v>
      </c>
      <c r="S11" s="397"/>
      <c r="T11" s="397"/>
      <c r="Y11" s="14" t="s">
        <v>73</v>
      </c>
      <c r="Z11" s="14" t="s">
        <v>74</v>
      </c>
      <c r="AA11" s="14" t="s">
        <v>75</v>
      </c>
      <c r="AB11" s="14" t="s">
        <v>73</v>
      </c>
      <c r="AC11" s="14" t="s">
        <v>74</v>
      </c>
      <c r="AD11" s="14" t="s">
        <v>75</v>
      </c>
      <c r="AL11" s="384"/>
    </row>
    <row r="12" spans="1:38" ht="15" hidden="1" outlineLevel="2" x14ac:dyDescent="0.2">
      <c r="A12" s="7" t="s">
        <v>76</v>
      </c>
      <c r="J12" s="396"/>
      <c r="K12" s="396"/>
      <c r="L12" s="397"/>
      <c r="M12" s="397"/>
      <c r="N12" s="397" t="s">
        <v>77</v>
      </c>
      <c r="O12" s="397"/>
      <c r="P12" s="397"/>
      <c r="Q12" s="397"/>
      <c r="R12" s="397"/>
      <c r="S12" s="397"/>
      <c r="T12" s="397"/>
      <c r="Y12" s="14" t="s">
        <v>77</v>
      </c>
      <c r="Z12" s="14" t="s">
        <v>77</v>
      </c>
      <c r="AA12" s="14" t="s">
        <v>77</v>
      </c>
      <c r="AB12" s="14" t="s">
        <v>78</v>
      </c>
      <c r="AC12" s="14" t="s">
        <v>78</v>
      </c>
      <c r="AD12" s="14" t="s">
        <v>78</v>
      </c>
      <c r="AL12" s="384"/>
    </row>
    <row r="13" spans="1:38" ht="15" hidden="1" outlineLevel="2" x14ac:dyDescent="0.2">
      <c r="J13" s="396"/>
      <c r="K13" s="396"/>
      <c r="L13" s="397"/>
      <c r="M13" s="397"/>
      <c r="N13" s="397"/>
      <c r="O13" s="397"/>
      <c r="P13" s="397"/>
      <c r="Q13" s="397"/>
      <c r="R13" s="397"/>
      <c r="S13" s="397"/>
      <c r="T13" s="397"/>
      <c r="AL13" s="384"/>
    </row>
    <row r="14" spans="1:38" ht="15" collapsed="1" x14ac:dyDescent="0.2">
      <c r="I14" s="384"/>
      <c r="J14" s="594" t="s">
        <v>230</v>
      </c>
      <c r="K14" s="595"/>
      <c r="L14" s="595"/>
      <c r="M14" s="595"/>
      <c r="N14" s="595"/>
      <c r="O14" s="595"/>
      <c r="P14" s="595"/>
      <c r="Q14" s="595"/>
      <c r="R14" s="595"/>
      <c r="S14" s="595"/>
      <c r="T14" s="595"/>
      <c r="AL14" s="384"/>
    </row>
    <row r="15" spans="1:38" ht="22.5" customHeight="1" thickBot="1" x14ac:dyDescent="0.25">
      <c r="I15" s="384"/>
      <c r="J15" s="594"/>
      <c r="K15" s="595"/>
      <c r="L15" s="595"/>
      <c r="M15" s="595"/>
      <c r="N15" s="595"/>
      <c r="O15" s="595"/>
      <c r="P15" s="595"/>
      <c r="Q15" s="595"/>
      <c r="R15" s="595"/>
      <c r="S15" s="595"/>
      <c r="T15" s="595"/>
      <c r="AL15" s="384"/>
    </row>
    <row r="16" spans="1:38" ht="22.5" hidden="1" customHeight="1" thickBot="1" x14ac:dyDescent="0.25">
      <c r="A16" s="7" t="s">
        <v>79</v>
      </c>
      <c r="I16" s="384"/>
      <c r="J16" s="433" t="s">
        <v>80</v>
      </c>
      <c r="K16" s="434"/>
      <c r="L16" s="434"/>
      <c r="M16" s="434"/>
      <c r="N16" s="434"/>
      <c r="O16" s="434"/>
      <c r="P16" s="434"/>
      <c r="Q16" s="434"/>
      <c r="R16" s="434"/>
      <c r="S16" s="434"/>
      <c r="T16" s="434"/>
      <c r="AL16" s="384"/>
    </row>
    <row r="17" spans="1:38" s="9" customFormat="1" ht="33" customHeight="1" thickBot="1" x14ac:dyDescent="0.3">
      <c r="A17" s="7" t="s">
        <v>81</v>
      </c>
      <c r="I17" s="385"/>
      <c r="J17" s="405" t="s">
        <v>82</v>
      </c>
      <c r="K17" s="400"/>
      <c r="L17" s="401" t="s">
        <v>83</v>
      </c>
      <c r="M17" s="401" t="s">
        <v>84</v>
      </c>
      <c r="N17" s="401" t="s">
        <v>85</v>
      </c>
      <c r="O17" s="401" t="s">
        <v>87</v>
      </c>
      <c r="P17" s="402" t="s">
        <v>88</v>
      </c>
      <c r="Q17" s="403"/>
      <c r="R17" s="404" t="s">
        <v>89</v>
      </c>
      <c r="S17" s="401" t="s">
        <v>90</v>
      </c>
      <c r="T17" s="401" t="s">
        <v>91</v>
      </c>
      <c r="U17" s="25" t="s">
        <v>92</v>
      </c>
      <c r="V17" s="25" t="s">
        <v>93</v>
      </c>
      <c r="W17" s="10"/>
      <c r="X17" s="16"/>
      <c r="Y17" s="16"/>
      <c r="Z17" s="16"/>
      <c r="AA17" s="16"/>
      <c r="AB17" s="16"/>
      <c r="AC17" s="16"/>
      <c r="AD17" s="16"/>
      <c r="AF17" s="9" t="s">
        <v>223</v>
      </c>
      <c r="AL17" s="385"/>
    </row>
    <row r="18" spans="1:38" ht="15.75" customHeight="1" x14ac:dyDescent="0.2">
      <c r="I18" s="384"/>
      <c r="J18" s="7"/>
      <c r="AL18" s="384"/>
    </row>
    <row r="19" spans="1:38" ht="15.75" customHeight="1" x14ac:dyDescent="0.25">
      <c r="I19" s="384"/>
      <c r="J19" s="11" t="s">
        <v>99</v>
      </c>
      <c r="L19" s="383" t="s">
        <v>224</v>
      </c>
      <c r="M19" s="383" t="s">
        <v>224</v>
      </c>
      <c r="N19" s="383" t="s">
        <v>224</v>
      </c>
      <c r="P19" s="383" t="s">
        <v>224</v>
      </c>
      <c r="S19" s="383" t="s">
        <v>224</v>
      </c>
      <c r="T19" s="383" t="s">
        <v>224</v>
      </c>
      <c r="AL19" s="384"/>
    </row>
    <row r="20" spans="1:38" ht="15.75" customHeight="1" x14ac:dyDescent="0.2">
      <c r="A20" s="7" t="s">
        <v>100</v>
      </c>
      <c r="D20" s="101" t="s">
        <v>101</v>
      </c>
      <c r="E20" s="7" t="s">
        <v>102</v>
      </c>
      <c r="F20" s="7" t="s">
        <v>103</v>
      </c>
      <c r="I20" s="384">
        <v>1</v>
      </c>
      <c r="J20" s="375" t="s">
        <v>104</v>
      </c>
      <c r="K20" s="376"/>
      <c r="L20" s="377">
        <f>AB20+AC20+AD20+L75</f>
        <v>0</v>
      </c>
      <c r="M20" s="377">
        <f>Y20+Z20+AA20+M75</f>
        <v>0</v>
      </c>
      <c r="N20" s="377">
        <v>63890.979999999989</v>
      </c>
      <c r="O20" s="377">
        <v>0</v>
      </c>
      <c r="P20" s="377">
        <f>M20-N20-O20</f>
        <v>-63890.979999999989</v>
      </c>
      <c r="Q20" s="377"/>
      <c r="R20" s="377">
        <v>0</v>
      </c>
      <c r="S20" s="377">
        <v>0</v>
      </c>
      <c r="T20" s="377">
        <f>L20-S20</f>
        <v>0</v>
      </c>
      <c r="V20" s="14">
        <f>T20-U20</f>
        <v>0</v>
      </c>
      <c r="Y20" s="14">
        <v>0</v>
      </c>
      <c r="Z20" s="14">
        <v>0</v>
      </c>
      <c r="AA20" s="14">
        <v>0</v>
      </c>
      <c r="AB20" s="14">
        <v>0</v>
      </c>
      <c r="AC20" s="14">
        <v>0</v>
      </c>
      <c r="AD20" s="14">
        <v>0</v>
      </c>
      <c r="AF20" s="14">
        <f>O20-O20+O76</f>
        <v>0</v>
      </c>
      <c r="AL20" s="384"/>
    </row>
    <row r="21" spans="1:38" ht="15.75" customHeight="1" x14ac:dyDescent="0.2">
      <c r="A21" s="7" t="s">
        <v>100</v>
      </c>
      <c r="D21" s="101">
        <v>10269</v>
      </c>
      <c r="E21" s="7" t="s">
        <v>102</v>
      </c>
      <c r="F21" s="7" t="s">
        <v>105</v>
      </c>
      <c r="I21" s="384">
        <v>1</v>
      </c>
      <c r="J21" s="375" t="s">
        <v>106</v>
      </c>
      <c r="K21" s="376"/>
      <c r="L21" s="377">
        <f>AB21+AC21+AD21</f>
        <v>0</v>
      </c>
      <c r="M21" s="377">
        <f>Y21+Z21+AA21</f>
        <v>0</v>
      </c>
      <c r="N21" s="377">
        <v>0</v>
      </c>
      <c r="O21" s="377">
        <v>0</v>
      </c>
      <c r="P21" s="377">
        <f>M21-N21-O21</f>
        <v>0</v>
      </c>
      <c r="Q21" s="377"/>
      <c r="R21" s="377">
        <v>0</v>
      </c>
      <c r="S21" s="377">
        <v>0</v>
      </c>
      <c r="T21" s="377">
        <f>L21-S21</f>
        <v>0</v>
      </c>
      <c r="V21" s="14">
        <f>T21-U21</f>
        <v>0</v>
      </c>
      <c r="Y21" s="14">
        <v>0</v>
      </c>
      <c r="Z21" s="14">
        <v>0</v>
      </c>
      <c r="AA21" s="14">
        <v>0</v>
      </c>
      <c r="AB21" s="14">
        <v>0</v>
      </c>
      <c r="AC21" s="14">
        <v>0</v>
      </c>
      <c r="AD21" s="14">
        <v>0</v>
      </c>
      <c r="AF21" s="14">
        <f>O21-O21+O77</f>
        <v>0</v>
      </c>
      <c r="AL21" s="384"/>
    </row>
    <row r="22" spans="1:38" ht="15.75" customHeight="1" x14ac:dyDescent="0.2">
      <c r="A22" s="7" t="s">
        <v>100</v>
      </c>
      <c r="D22" s="101" t="s">
        <v>107</v>
      </c>
      <c r="E22" s="7" t="s">
        <v>102</v>
      </c>
      <c r="F22" s="7" t="s">
        <v>105</v>
      </c>
      <c r="I22" s="384">
        <v>2</v>
      </c>
      <c r="J22" s="375" t="s">
        <v>108</v>
      </c>
      <c r="K22" s="376"/>
      <c r="L22" s="377">
        <f>AB22+AC22+AD22-L75</f>
        <v>1352048.0019999999</v>
      </c>
      <c r="M22" s="377">
        <f t="shared" ref="M22:M32" si="0">Y22+Z22+AA22</f>
        <v>1352048.0019999999</v>
      </c>
      <c r="N22" s="377">
        <v>1546050.0700000012</v>
      </c>
      <c r="O22" s="377">
        <v>0</v>
      </c>
      <c r="P22" s="377">
        <f t="shared" ref="P22:P32" si="1">M22-N22-O22</f>
        <v>-194002.06800000137</v>
      </c>
      <c r="Q22" s="377"/>
      <c r="R22" s="377">
        <v>0</v>
      </c>
      <c r="S22" s="377">
        <v>1579851</v>
      </c>
      <c r="T22" s="377">
        <f t="shared" ref="T22:T32" si="2">L22-S22</f>
        <v>-227802.99800000014</v>
      </c>
      <c r="V22" s="14">
        <f t="shared" ref="V22:V32" si="3">T22-U22</f>
        <v>-227802.99800000014</v>
      </c>
      <c r="Y22" s="14">
        <v>1352048.0019999999</v>
      </c>
      <c r="Z22" s="14">
        <v>0</v>
      </c>
      <c r="AA22" s="14">
        <v>0</v>
      </c>
      <c r="AB22" s="14">
        <v>1352048.0019999999</v>
      </c>
      <c r="AC22" s="14">
        <v>0</v>
      </c>
      <c r="AD22" s="14">
        <v>0</v>
      </c>
      <c r="AF22" s="14">
        <f>O22-O22-O76</f>
        <v>0</v>
      </c>
      <c r="AL22" s="384"/>
    </row>
    <row r="23" spans="1:38" ht="15.75" customHeight="1" x14ac:dyDescent="0.2">
      <c r="A23" s="7" t="s">
        <v>100</v>
      </c>
      <c r="D23" s="7" t="s">
        <v>109</v>
      </c>
      <c r="E23" s="7" t="s">
        <v>102</v>
      </c>
      <c r="F23" s="7" t="s">
        <v>103</v>
      </c>
      <c r="I23" s="384">
        <v>3</v>
      </c>
      <c r="J23" s="375" t="s">
        <v>110</v>
      </c>
      <c r="K23" s="376"/>
      <c r="L23" s="377">
        <f t="shared" ref="L23:L32" si="4">AB23+AC23+AD23</f>
        <v>0</v>
      </c>
      <c r="M23" s="377">
        <f t="shared" si="0"/>
        <v>0</v>
      </c>
      <c r="N23" s="377">
        <v>0</v>
      </c>
      <c r="O23" s="377">
        <v>0</v>
      </c>
      <c r="P23" s="377">
        <f t="shared" si="1"/>
        <v>0</v>
      </c>
      <c r="Q23" s="377"/>
      <c r="R23" s="377">
        <v>0</v>
      </c>
      <c r="S23" s="377">
        <v>0</v>
      </c>
      <c r="T23" s="377">
        <f t="shared" si="2"/>
        <v>0</v>
      </c>
      <c r="V23" s="14">
        <f t="shared" si="3"/>
        <v>0</v>
      </c>
      <c r="Y23" s="14">
        <v>0</v>
      </c>
      <c r="Z23" s="14">
        <v>0</v>
      </c>
      <c r="AA23" s="14">
        <v>0</v>
      </c>
      <c r="AB23" s="14">
        <v>0</v>
      </c>
      <c r="AC23" s="14">
        <v>0</v>
      </c>
      <c r="AD23" s="14">
        <v>0</v>
      </c>
      <c r="AL23" s="384"/>
    </row>
    <row r="24" spans="1:38" ht="15.75" customHeight="1" x14ac:dyDescent="0.2">
      <c r="A24" s="7" t="s">
        <v>100</v>
      </c>
      <c r="D24" s="7" t="s">
        <v>111</v>
      </c>
      <c r="E24" s="7" t="s">
        <v>102</v>
      </c>
      <c r="F24" s="7" t="s">
        <v>105</v>
      </c>
      <c r="I24" s="384">
        <v>4</v>
      </c>
      <c r="J24" s="375" t="s">
        <v>112</v>
      </c>
      <c r="K24" s="376"/>
      <c r="L24" s="377">
        <f t="shared" si="4"/>
        <v>0</v>
      </c>
      <c r="M24" s="377">
        <f t="shared" si="0"/>
        <v>0</v>
      </c>
      <c r="N24" s="377">
        <v>0</v>
      </c>
      <c r="O24" s="377">
        <v>0</v>
      </c>
      <c r="P24" s="377">
        <f t="shared" si="1"/>
        <v>0</v>
      </c>
      <c r="Q24" s="377"/>
      <c r="R24" s="377">
        <v>0</v>
      </c>
      <c r="S24" s="377">
        <v>0</v>
      </c>
      <c r="T24" s="377">
        <f t="shared" si="2"/>
        <v>0</v>
      </c>
      <c r="V24" s="14">
        <f t="shared" si="3"/>
        <v>0</v>
      </c>
      <c r="Y24" s="14">
        <v>0</v>
      </c>
      <c r="Z24" s="14">
        <v>0</v>
      </c>
      <c r="AA24" s="14">
        <v>0</v>
      </c>
      <c r="AB24" s="14">
        <v>0</v>
      </c>
      <c r="AC24" s="14">
        <v>0</v>
      </c>
      <c r="AD24" s="14">
        <v>0</v>
      </c>
      <c r="AL24" s="384"/>
    </row>
    <row r="25" spans="1:38" ht="15.75" customHeight="1" x14ac:dyDescent="0.2">
      <c r="A25" s="7" t="s">
        <v>100</v>
      </c>
      <c r="C25" s="256"/>
      <c r="D25" s="257" t="s">
        <v>225</v>
      </c>
      <c r="E25" s="7" t="s">
        <v>102</v>
      </c>
      <c r="I25" s="384">
        <v>5</v>
      </c>
      <c r="J25" s="375" t="s">
        <v>114</v>
      </c>
      <c r="K25" s="376"/>
      <c r="L25" s="377">
        <f t="shared" si="4"/>
        <v>17800</v>
      </c>
      <c r="M25" s="377">
        <f t="shared" si="0"/>
        <v>17800</v>
      </c>
      <c r="N25" s="377">
        <v>18928.430000000004</v>
      </c>
      <c r="O25" s="377">
        <v>0</v>
      </c>
      <c r="P25" s="377">
        <f t="shared" si="1"/>
        <v>-1128.4300000000039</v>
      </c>
      <c r="Q25" s="377"/>
      <c r="R25" s="377">
        <v>5000</v>
      </c>
      <c r="S25" s="377">
        <v>19504</v>
      </c>
      <c r="T25" s="377">
        <f t="shared" si="2"/>
        <v>-1704</v>
      </c>
      <c r="V25" s="14">
        <f t="shared" si="3"/>
        <v>-1704</v>
      </c>
      <c r="W25" s="14" t="s">
        <v>231</v>
      </c>
      <c r="Y25" s="14">
        <v>17800</v>
      </c>
      <c r="Z25" s="14">
        <v>0</v>
      </c>
      <c r="AA25" s="14">
        <v>0</v>
      </c>
      <c r="AB25" s="14">
        <v>17800</v>
      </c>
      <c r="AC25" s="14">
        <v>0</v>
      </c>
      <c r="AD25" s="14">
        <v>0</v>
      </c>
      <c r="AL25" s="384"/>
    </row>
    <row r="26" spans="1:38" ht="15.75" customHeight="1" x14ac:dyDescent="0.2">
      <c r="A26" s="7" t="s">
        <v>100</v>
      </c>
      <c r="D26" s="7" t="s">
        <v>115</v>
      </c>
      <c r="E26" s="7" t="s">
        <v>102</v>
      </c>
      <c r="I26" s="384">
        <v>6</v>
      </c>
      <c r="J26" s="375" t="s">
        <v>116</v>
      </c>
      <c r="K26" s="376"/>
      <c r="L26" s="377">
        <f t="shared" si="4"/>
        <v>7500</v>
      </c>
      <c r="M26" s="377">
        <f t="shared" si="0"/>
        <v>7500</v>
      </c>
      <c r="N26" s="377">
        <v>518.79999999999995</v>
      </c>
      <c r="O26" s="377">
        <v>0</v>
      </c>
      <c r="P26" s="377">
        <f t="shared" si="1"/>
        <v>6981.2</v>
      </c>
      <c r="Q26" s="377"/>
      <c r="R26" s="377">
        <v>136</v>
      </c>
      <c r="S26" s="377">
        <v>2751.54</v>
      </c>
      <c r="T26" s="377">
        <f t="shared" si="2"/>
        <v>4748.46</v>
      </c>
      <c r="V26" s="14">
        <f t="shared" si="3"/>
        <v>4748.46</v>
      </c>
      <c r="Y26" s="14">
        <v>7500</v>
      </c>
      <c r="Z26" s="14">
        <v>0</v>
      </c>
      <c r="AA26" s="14">
        <v>0</v>
      </c>
      <c r="AB26" s="14">
        <v>7500</v>
      </c>
      <c r="AC26" s="14">
        <v>0</v>
      </c>
      <c r="AD26" s="14">
        <v>0</v>
      </c>
      <c r="AL26" s="384"/>
    </row>
    <row r="27" spans="1:38" ht="15.75" customHeight="1" x14ac:dyDescent="0.2">
      <c r="A27" s="7" t="s">
        <v>100</v>
      </c>
      <c r="D27" s="7" t="s">
        <v>117</v>
      </c>
      <c r="E27" s="7" t="s">
        <v>102</v>
      </c>
      <c r="I27" s="384">
        <v>7</v>
      </c>
      <c r="J27" s="375" t="s">
        <v>118</v>
      </c>
      <c r="K27" s="376"/>
      <c r="L27" s="377">
        <f t="shared" si="4"/>
        <v>22022</v>
      </c>
      <c r="M27" s="377">
        <f t="shared" si="0"/>
        <v>22022</v>
      </c>
      <c r="N27" s="377">
        <v>9555.3699999999953</v>
      </c>
      <c r="O27" s="377">
        <v>0</v>
      </c>
      <c r="P27" s="377">
        <f t="shared" si="1"/>
        <v>12466.630000000005</v>
      </c>
      <c r="Q27" s="377"/>
      <c r="R27" s="377">
        <v>122.66</v>
      </c>
      <c r="S27" s="377">
        <v>9774.3733329999995</v>
      </c>
      <c r="T27" s="377">
        <f t="shared" si="2"/>
        <v>12247.626667</v>
      </c>
      <c r="V27" s="14">
        <f t="shared" si="3"/>
        <v>12247.626667</v>
      </c>
      <c r="Y27" s="14">
        <v>22790</v>
      </c>
      <c r="Z27" s="14">
        <v>-768</v>
      </c>
      <c r="AA27" s="14">
        <v>0</v>
      </c>
      <c r="AB27" s="14">
        <v>22790</v>
      </c>
      <c r="AC27" s="14">
        <v>-768</v>
      </c>
      <c r="AD27" s="14">
        <v>0</v>
      </c>
      <c r="AL27" s="384"/>
    </row>
    <row r="28" spans="1:38" ht="15.75" customHeight="1" x14ac:dyDescent="0.2">
      <c r="A28" s="7" t="s">
        <v>100</v>
      </c>
      <c r="D28" s="90" t="s">
        <v>119</v>
      </c>
      <c r="E28" s="7" t="s">
        <v>102</v>
      </c>
      <c r="I28" s="384">
        <v>8</v>
      </c>
      <c r="J28" s="375" t="s">
        <v>120</v>
      </c>
      <c r="K28" s="376"/>
      <c r="L28" s="377">
        <f t="shared" si="4"/>
        <v>8062293</v>
      </c>
      <c r="M28" s="377">
        <f t="shared" si="0"/>
        <v>8062293</v>
      </c>
      <c r="N28" s="377">
        <v>7708151.4799999958</v>
      </c>
      <c r="O28" s="377">
        <v>0</v>
      </c>
      <c r="P28" s="377">
        <f t="shared" si="1"/>
        <v>354141.52000000421</v>
      </c>
      <c r="Q28" s="377"/>
      <c r="R28" s="377">
        <v>443329.44</v>
      </c>
      <c r="S28" s="377">
        <v>7741238.4529999997</v>
      </c>
      <c r="T28" s="377">
        <f t="shared" si="2"/>
        <v>321054.54700000025</v>
      </c>
      <c r="V28" s="14">
        <f t="shared" si="3"/>
        <v>321054.54700000025</v>
      </c>
      <c r="Y28" s="14">
        <v>8061525</v>
      </c>
      <c r="Z28" s="14">
        <v>768</v>
      </c>
      <c r="AA28" s="14">
        <v>0</v>
      </c>
      <c r="AB28" s="14">
        <v>8061525</v>
      </c>
      <c r="AC28" s="14">
        <v>768</v>
      </c>
      <c r="AD28" s="14">
        <v>0</v>
      </c>
      <c r="AL28" s="384"/>
    </row>
    <row r="29" spans="1:38" ht="15.75" customHeight="1" x14ac:dyDescent="0.2">
      <c r="A29" s="7" t="s">
        <v>100</v>
      </c>
      <c r="E29" s="7" t="s">
        <v>121</v>
      </c>
      <c r="I29" s="384">
        <v>9</v>
      </c>
      <c r="J29" s="375" t="s">
        <v>122</v>
      </c>
      <c r="K29" s="376"/>
      <c r="L29" s="377">
        <f t="shared" si="4"/>
        <v>0</v>
      </c>
      <c r="M29" s="377">
        <f t="shared" si="0"/>
        <v>0</v>
      </c>
      <c r="N29" s="377">
        <v>0</v>
      </c>
      <c r="O29" s="377">
        <v>0</v>
      </c>
      <c r="P29" s="377">
        <f t="shared" si="1"/>
        <v>0</v>
      </c>
      <c r="Q29" s="377"/>
      <c r="R29" s="377">
        <v>0</v>
      </c>
      <c r="S29" s="377">
        <v>0</v>
      </c>
      <c r="T29" s="377">
        <f t="shared" si="2"/>
        <v>0</v>
      </c>
      <c r="V29" s="14">
        <f t="shared" si="3"/>
        <v>0</v>
      </c>
      <c r="Y29" s="14">
        <v>0</v>
      </c>
      <c r="Z29" s="14">
        <v>0</v>
      </c>
      <c r="AA29" s="14">
        <v>0</v>
      </c>
      <c r="AB29" s="14">
        <v>0</v>
      </c>
      <c r="AC29" s="14">
        <v>0</v>
      </c>
      <c r="AD29" s="14">
        <v>0</v>
      </c>
      <c r="AL29" s="384"/>
    </row>
    <row r="30" spans="1:38" ht="15.75" customHeight="1" x14ac:dyDescent="0.2">
      <c r="A30" s="7" t="s">
        <v>100</v>
      </c>
      <c r="E30" s="7" t="s">
        <v>123</v>
      </c>
      <c r="I30" s="384">
        <v>10</v>
      </c>
      <c r="J30" s="375" t="s">
        <v>124</v>
      </c>
      <c r="K30" s="376"/>
      <c r="L30" s="377">
        <f t="shared" si="4"/>
        <v>0</v>
      </c>
      <c r="M30" s="377">
        <f t="shared" si="0"/>
        <v>0</v>
      </c>
      <c r="N30" s="377">
        <v>0</v>
      </c>
      <c r="O30" s="377">
        <v>0</v>
      </c>
      <c r="P30" s="377">
        <f t="shared" si="1"/>
        <v>0</v>
      </c>
      <c r="Q30" s="377"/>
      <c r="R30" s="377">
        <v>0</v>
      </c>
      <c r="S30" s="377">
        <v>0</v>
      </c>
      <c r="T30" s="377">
        <f t="shared" si="2"/>
        <v>0</v>
      </c>
      <c r="V30" s="14">
        <f t="shared" si="3"/>
        <v>0</v>
      </c>
      <c r="Y30" s="14">
        <v>0</v>
      </c>
      <c r="Z30" s="14">
        <v>0</v>
      </c>
      <c r="AA30" s="14">
        <v>0</v>
      </c>
      <c r="AB30" s="14">
        <v>0</v>
      </c>
      <c r="AC30" s="14">
        <v>0</v>
      </c>
      <c r="AD30" s="14">
        <v>0</v>
      </c>
      <c r="AL30" s="384"/>
    </row>
    <row r="31" spans="1:38" ht="15.75" customHeight="1" x14ac:dyDescent="0.2">
      <c r="A31" s="7" t="s">
        <v>100</v>
      </c>
      <c r="D31" s="7">
        <v>11790</v>
      </c>
      <c r="E31" s="7" t="s">
        <v>102</v>
      </c>
      <c r="I31" s="384">
        <v>11</v>
      </c>
      <c r="J31" s="375" t="s">
        <v>125</v>
      </c>
      <c r="K31" s="376"/>
      <c r="L31" s="377">
        <f t="shared" si="4"/>
        <v>0</v>
      </c>
      <c r="M31" s="377">
        <f t="shared" si="0"/>
        <v>0</v>
      </c>
      <c r="N31" s="377">
        <v>0</v>
      </c>
      <c r="O31" s="377">
        <v>0</v>
      </c>
      <c r="P31" s="377">
        <f t="shared" si="1"/>
        <v>0</v>
      </c>
      <c r="Q31" s="377"/>
      <c r="R31" s="377">
        <v>0</v>
      </c>
      <c r="S31" s="377">
        <v>0</v>
      </c>
      <c r="T31" s="377">
        <f t="shared" si="2"/>
        <v>0</v>
      </c>
      <c r="V31" s="14">
        <f t="shared" si="3"/>
        <v>0</v>
      </c>
      <c r="Y31" s="14">
        <v>0</v>
      </c>
      <c r="Z31" s="14">
        <v>0</v>
      </c>
      <c r="AA31" s="14">
        <v>0</v>
      </c>
      <c r="AB31" s="14">
        <v>0</v>
      </c>
      <c r="AC31" s="14">
        <v>0</v>
      </c>
      <c r="AD31" s="14">
        <v>0</v>
      </c>
      <c r="AL31" s="384"/>
    </row>
    <row r="32" spans="1:38" ht="15.75" customHeight="1" x14ac:dyDescent="0.2">
      <c r="A32" s="7" t="s">
        <v>100</v>
      </c>
      <c r="D32" s="7" t="s">
        <v>126</v>
      </c>
      <c r="E32" s="7" t="s">
        <v>102</v>
      </c>
      <c r="I32" s="384">
        <v>12</v>
      </c>
      <c r="J32" s="375" t="s">
        <v>127</v>
      </c>
      <c r="K32" s="376"/>
      <c r="L32" s="377">
        <f t="shared" si="4"/>
        <v>0</v>
      </c>
      <c r="M32" s="377">
        <f t="shared" si="0"/>
        <v>0</v>
      </c>
      <c r="N32" s="377">
        <v>0</v>
      </c>
      <c r="O32" s="377">
        <v>0</v>
      </c>
      <c r="P32" s="377">
        <f t="shared" si="1"/>
        <v>0</v>
      </c>
      <c r="Q32" s="377"/>
      <c r="R32" s="377">
        <v>0</v>
      </c>
      <c r="S32" s="377">
        <v>0</v>
      </c>
      <c r="T32" s="377">
        <f t="shared" si="2"/>
        <v>0</v>
      </c>
      <c r="V32" s="14">
        <f t="shared" si="3"/>
        <v>0</v>
      </c>
      <c r="Y32" s="14">
        <v>0</v>
      </c>
      <c r="Z32" s="14">
        <v>0</v>
      </c>
      <c r="AA32" s="14">
        <v>0</v>
      </c>
      <c r="AB32" s="14">
        <v>0</v>
      </c>
      <c r="AC32" s="14">
        <v>0</v>
      </c>
      <c r="AD32" s="14">
        <v>0</v>
      </c>
      <c r="AL32" s="384"/>
    </row>
    <row r="33" spans="1:55" ht="15.75" customHeight="1" x14ac:dyDescent="0.2">
      <c r="I33" s="384"/>
      <c r="AL33" s="384"/>
    </row>
    <row r="34" spans="1:55" ht="15.75" customHeight="1" x14ac:dyDescent="0.2">
      <c r="I34" s="384" t="s">
        <v>232</v>
      </c>
      <c r="J34" s="378" t="s">
        <v>233</v>
      </c>
      <c r="K34" s="379"/>
      <c r="L34" s="380">
        <f>SUM(L20:L33)</f>
        <v>9461663.0020000003</v>
      </c>
      <c r="M34" s="380">
        <f>SUM(M20:M33)</f>
        <v>9461663.0020000003</v>
      </c>
      <c r="N34" s="380">
        <f>SUM(N20:N33)</f>
        <v>9347095.1299999971</v>
      </c>
      <c r="O34" s="380"/>
      <c r="P34" s="380">
        <f>SUM(P20:P33)</f>
        <v>114567.87200000288</v>
      </c>
      <c r="Q34" s="380"/>
      <c r="R34" s="380">
        <f>SUM(R20:R33)</f>
        <v>448588.1</v>
      </c>
      <c r="S34" s="380">
        <f>SUM(S20:S33)</f>
        <v>9353119.3663330004</v>
      </c>
      <c r="T34" s="380">
        <f>SUM(T20:T33)</f>
        <v>108543.63566700011</v>
      </c>
      <c r="U34" s="17"/>
      <c r="V34" s="17">
        <f>SUM(V20:V33)</f>
        <v>108543.63566700011</v>
      </c>
      <c r="W34" s="18"/>
      <c r="X34" s="15"/>
      <c r="Y34" s="17">
        <f t="shared" ref="Y34:AD34" si="5">SUM(Y20:Y33)</f>
        <v>9461663.0020000003</v>
      </c>
      <c r="Z34" s="17">
        <f t="shared" si="5"/>
        <v>0</v>
      </c>
      <c r="AA34" s="17">
        <f t="shared" si="5"/>
        <v>0</v>
      </c>
      <c r="AB34" s="17">
        <f t="shared" si="5"/>
        <v>9461663.0020000003</v>
      </c>
      <c r="AC34" s="17">
        <f t="shared" si="5"/>
        <v>0</v>
      </c>
      <c r="AD34" s="17">
        <f t="shared" si="5"/>
        <v>0</v>
      </c>
      <c r="AL34" s="384"/>
    </row>
    <row r="35" spans="1:55" ht="15.75" customHeight="1" x14ac:dyDescent="0.2">
      <c r="I35" s="384"/>
      <c r="AL35" s="384"/>
    </row>
    <row r="36" spans="1:55" ht="15.75" customHeight="1" x14ac:dyDescent="0.25">
      <c r="I36" s="384"/>
      <c r="J36" s="11" t="s">
        <v>128</v>
      </c>
      <c r="AL36" s="384"/>
    </row>
    <row r="37" spans="1:55" ht="15.75" customHeight="1" x14ac:dyDescent="0.2">
      <c r="A37" s="7" t="s">
        <v>100</v>
      </c>
      <c r="D37" s="7">
        <v>14113</v>
      </c>
      <c r="E37" s="7" t="s">
        <v>129</v>
      </c>
      <c r="I37" s="384">
        <v>13</v>
      </c>
      <c r="J37" s="375" t="s">
        <v>130</v>
      </c>
      <c r="K37" s="376"/>
      <c r="L37" s="377">
        <f t="shared" ref="L37:L38" si="6">AB37+AC37+AD37</f>
        <v>0</v>
      </c>
      <c r="M37" s="377">
        <f t="shared" ref="M37:M38" si="7">Y37+Z37+AA37</f>
        <v>0</v>
      </c>
      <c r="N37" s="377">
        <v>0</v>
      </c>
      <c r="O37" s="377">
        <v>0</v>
      </c>
      <c r="P37" s="377">
        <f t="shared" ref="P37:P38" si="8">M37-N37-O37</f>
        <v>0</v>
      </c>
      <c r="Q37" s="377"/>
      <c r="R37" s="377">
        <v>0</v>
      </c>
      <c r="S37" s="377"/>
      <c r="T37" s="377">
        <f t="shared" ref="T37:T38" si="9">L37-S37</f>
        <v>0</v>
      </c>
      <c r="V37" s="14">
        <f t="shared" ref="V37:V38" si="10">T37-U37</f>
        <v>0</v>
      </c>
      <c r="W37" s="15"/>
      <c r="X37" s="15"/>
      <c r="Y37" s="15">
        <v>0</v>
      </c>
      <c r="Z37" s="15">
        <v>0</v>
      </c>
      <c r="AA37" s="15">
        <v>0</v>
      </c>
      <c r="AB37" s="15">
        <v>0</v>
      </c>
      <c r="AC37" s="15">
        <v>0</v>
      </c>
      <c r="AD37" s="15">
        <v>0</v>
      </c>
      <c r="AE37" s="8"/>
      <c r="AL37" s="384"/>
    </row>
    <row r="38" spans="1:55" ht="15.75" customHeight="1" x14ac:dyDescent="0.2">
      <c r="A38" s="7" t="s">
        <v>100</v>
      </c>
      <c r="E38" s="7" t="s">
        <v>131</v>
      </c>
      <c r="I38" s="384">
        <v>14</v>
      </c>
      <c r="J38" s="375" t="s">
        <v>132</v>
      </c>
      <c r="K38" s="376"/>
      <c r="L38" s="377">
        <f t="shared" si="6"/>
        <v>0</v>
      </c>
      <c r="M38" s="377">
        <f t="shared" si="7"/>
        <v>0</v>
      </c>
      <c r="N38" s="377">
        <v>0</v>
      </c>
      <c r="O38" s="377">
        <v>0</v>
      </c>
      <c r="P38" s="377">
        <f t="shared" si="8"/>
        <v>0</v>
      </c>
      <c r="Q38" s="377"/>
      <c r="R38" s="377">
        <v>0</v>
      </c>
      <c r="S38" s="377"/>
      <c r="T38" s="377">
        <f t="shared" si="9"/>
        <v>0</v>
      </c>
      <c r="V38" s="14">
        <f t="shared" si="10"/>
        <v>0</v>
      </c>
      <c r="W38" s="15"/>
      <c r="X38" s="15"/>
      <c r="Y38" s="15">
        <v>0</v>
      </c>
      <c r="Z38" s="15">
        <v>0</v>
      </c>
      <c r="AA38" s="15">
        <v>0</v>
      </c>
      <c r="AB38" s="15">
        <v>0</v>
      </c>
      <c r="AC38" s="15">
        <v>0</v>
      </c>
      <c r="AD38" s="15">
        <v>0</v>
      </c>
      <c r="AE38" s="8"/>
      <c r="AL38" s="384"/>
      <c r="AS38" s="375"/>
      <c r="AT38" s="376"/>
      <c r="AU38" s="377"/>
      <c r="AV38" s="377"/>
      <c r="AW38" s="377"/>
      <c r="AX38" s="377"/>
      <c r="AY38" s="377"/>
      <c r="AZ38" s="377"/>
      <c r="BA38" s="377"/>
      <c r="BB38" s="377"/>
      <c r="BC38" s="377"/>
    </row>
    <row r="39" spans="1:55" ht="15.75" customHeight="1" x14ac:dyDescent="0.2">
      <c r="I39" s="384"/>
      <c r="L39" s="15"/>
      <c r="M39" s="15"/>
      <c r="N39" s="15"/>
      <c r="O39" s="15"/>
      <c r="P39" s="15"/>
      <c r="Q39" s="15"/>
      <c r="R39" s="15"/>
      <c r="S39" s="15"/>
      <c r="T39" s="15"/>
      <c r="U39" s="15"/>
      <c r="V39" s="15"/>
      <c r="W39" s="15"/>
      <c r="X39" s="15"/>
      <c r="Y39" s="15"/>
      <c r="Z39" s="15"/>
      <c r="AA39" s="15"/>
      <c r="AB39" s="15"/>
      <c r="AC39" s="15"/>
      <c r="AD39" s="15"/>
      <c r="AE39" s="8"/>
      <c r="AL39" s="384"/>
    </row>
    <row r="40" spans="1:55" ht="15.75" customHeight="1" x14ac:dyDescent="0.2">
      <c r="I40" s="384" t="s">
        <v>234</v>
      </c>
      <c r="J40" s="378" t="s">
        <v>235</v>
      </c>
      <c r="K40" s="379"/>
      <c r="L40" s="380">
        <f>SUM(L37:L38)</f>
        <v>0</v>
      </c>
      <c r="M40" s="380">
        <f>SUM(M37:M38)</f>
        <v>0</v>
      </c>
      <c r="N40" s="380">
        <f t="shared" ref="N40:V40" si="11">SUM(N37:N38)</f>
        <v>0</v>
      </c>
      <c r="O40" s="380"/>
      <c r="P40" s="380">
        <f t="shared" si="11"/>
        <v>0</v>
      </c>
      <c r="Q40" s="15"/>
      <c r="R40" s="17">
        <f t="shared" ref="R40" si="12">SUM(R37:R38)</f>
        <v>0</v>
      </c>
      <c r="S40" s="17">
        <f t="shared" si="11"/>
        <v>0</v>
      </c>
      <c r="T40" s="17">
        <f t="shared" si="11"/>
        <v>0</v>
      </c>
      <c r="U40" s="17"/>
      <c r="V40" s="17">
        <f t="shared" si="11"/>
        <v>0</v>
      </c>
      <c r="W40" s="18"/>
      <c r="X40" s="15"/>
      <c r="Y40" s="17">
        <f t="shared" ref="Y40:AD40" si="13">SUM(Y37:Y38)</f>
        <v>0</v>
      </c>
      <c r="Z40" s="17">
        <f t="shared" si="13"/>
        <v>0</v>
      </c>
      <c r="AA40" s="17">
        <f t="shared" si="13"/>
        <v>0</v>
      </c>
      <c r="AB40" s="17">
        <f t="shared" si="13"/>
        <v>0</v>
      </c>
      <c r="AC40" s="17">
        <f t="shared" si="13"/>
        <v>0</v>
      </c>
      <c r="AD40" s="17">
        <f t="shared" si="13"/>
        <v>0</v>
      </c>
      <c r="AE40" s="8"/>
      <c r="AL40" s="384"/>
    </row>
    <row r="41" spans="1:55" ht="15.75" customHeight="1" x14ac:dyDescent="0.2">
      <c r="I41" s="384"/>
      <c r="L41" s="15"/>
      <c r="M41" s="15"/>
      <c r="N41" s="15"/>
      <c r="O41" s="15"/>
      <c r="P41" s="15"/>
      <c r="Q41" s="15"/>
      <c r="R41" s="15"/>
      <c r="S41" s="15"/>
      <c r="T41" s="15"/>
      <c r="U41" s="15"/>
      <c r="V41" s="15"/>
      <c r="W41" s="15"/>
      <c r="X41" s="15"/>
      <c r="Y41" s="15"/>
      <c r="Z41" s="15"/>
      <c r="AA41" s="15"/>
      <c r="AB41" s="15"/>
      <c r="AC41" s="15"/>
      <c r="AD41" s="15"/>
      <c r="AE41" s="8"/>
      <c r="AL41" s="384"/>
    </row>
    <row r="42" spans="1:55" ht="15.75" customHeight="1" x14ac:dyDescent="0.25">
      <c r="I42" s="384"/>
      <c r="J42" s="11" t="s">
        <v>133</v>
      </c>
      <c r="L42" s="15"/>
      <c r="M42" s="15"/>
      <c r="N42" s="15"/>
      <c r="O42" s="15"/>
      <c r="P42" s="15"/>
      <c r="Q42" s="15"/>
      <c r="R42" s="15"/>
      <c r="S42" s="15"/>
      <c r="T42" s="15"/>
      <c r="U42" s="15"/>
      <c r="V42" s="15"/>
      <c r="W42" s="15"/>
      <c r="X42" s="15"/>
      <c r="Y42" s="15"/>
      <c r="Z42" s="15"/>
      <c r="AA42" s="15"/>
      <c r="AB42" s="15"/>
      <c r="AC42" s="15"/>
      <c r="AD42" s="15"/>
      <c r="AE42" s="8"/>
      <c r="AL42" s="384"/>
    </row>
    <row r="43" spans="1:55" ht="15.75" customHeight="1" x14ac:dyDescent="0.2">
      <c r="A43" s="7" t="s">
        <v>100</v>
      </c>
      <c r="D43" s="7">
        <v>15320</v>
      </c>
      <c r="E43" s="7" t="s">
        <v>102</v>
      </c>
      <c r="I43" s="384">
        <v>15</v>
      </c>
      <c r="J43" s="375" t="s">
        <v>134</v>
      </c>
      <c r="K43" s="376"/>
      <c r="L43" s="377">
        <f t="shared" ref="L43:L44" si="14">AB43+AC43+AD43</f>
        <v>0</v>
      </c>
      <c r="M43" s="377">
        <f t="shared" ref="M43:M44" si="15">Y43+Z43+AA43</f>
        <v>0</v>
      </c>
      <c r="N43" s="377">
        <v>0</v>
      </c>
      <c r="O43" s="377">
        <v>0</v>
      </c>
      <c r="P43" s="377">
        <f t="shared" ref="P43:P44" si="16">M43-N43-O43</f>
        <v>0</v>
      </c>
      <c r="Q43" s="377"/>
      <c r="R43" s="377">
        <v>0</v>
      </c>
      <c r="S43" s="377"/>
      <c r="T43" s="377">
        <f t="shared" ref="T43:T44" si="17">L43-S43</f>
        <v>0</v>
      </c>
      <c r="V43" s="14">
        <f t="shared" ref="V43:V44" si="18">T43-U43</f>
        <v>0</v>
      </c>
      <c r="W43" s="15"/>
      <c r="X43" s="15"/>
      <c r="Y43" s="15">
        <v>0</v>
      </c>
      <c r="Z43" s="15">
        <v>0</v>
      </c>
      <c r="AA43" s="15">
        <v>0</v>
      </c>
      <c r="AB43" s="15">
        <v>0</v>
      </c>
      <c r="AC43" s="15">
        <v>0</v>
      </c>
      <c r="AD43" s="15">
        <v>0</v>
      </c>
      <c r="AE43" s="8"/>
      <c r="AL43" s="384"/>
    </row>
    <row r="44" spans="1:55" ht="15.75" customHeight="1" x14ac:dyDescent="0.2">
      <c r="A44" s="7" t="s">
        <v>100</v>
      </c>
      <c r="D44" s="7" t="s">
        <v>135</v>
      </c>
      <c r="E44" s="7" t="s">
        <v>102</v>
      </c>
      <c r="I44" s="384">
        <v>16</v>
      </c>
      <c r="J44" s="375" t="s">
        <v>136</v>
      </c>
      <c r="K44" s="376"/>
      <c r="L44" s="377">
        <f t="shared" si="14"/>
        <v>-3946275</v>
      </c>
      <c r="M44" s="377">
        <f t="shared" si="15"/>
        <v>-3946275</v>
      </c>
      <c r="N44" s="377">
        <v>-4814989.5500000007</v>
      </c>
      <c r="O44" s="377">
        <v>0</v>
      </c>
      <c r="P44" s="377">
        <f t="shared" si="16"/>
        <v>868714.55000000075</v>
      </c>
      <c r="Q44" s="377"/>
      <c r="R44" s="377">
        <v>0</v>
      </c>
      <c r="S44" s="377">
        <v>-4465895</v>
      </c>
      <c r="T44" s="377">
        <f t="shared" si="17"/>
        <v>519620</v>
      </c>
      <c r="V44" s="14">
        <f t="shared" si="18"/>
        <v>519620</v>
      </c>
      <c r="W44" s="15"/>
      <c r="X44" s="15"/>
      <c r="Y44" s="15">
        <v>-3946275</v>
      </c>
      <c r="Z44" s="15">
        <v>0</v>
      </c>
      <c r="AA44" s="15">
        <v>0</v>
      </c>
      <c r="AB44" s="15">
        <v>-3946275</v>
      </c>
      <c r="AC44" s="15">
        <v>0</v>
      </c>
      <c r="AD44" s="15">
        <v>0</v>
      </c>
      <c r="AE44" s="8"/>
      <c r="AL44" s="384"/>
    </row>
    <row r="45" spans="1:55" ht="15.75" customHeight="1" x14ac:dyDescent="0.2">
      <c r="I45" s="384"/>
      <c r="L45" s="15"/>
      <c r="M45" s="15"/>
      <c r="N45" s="15"/>
      <c r="O45" s="15"/>
      <c r="P45" s="15"/>
      <c r="Q45" s="15"/>
      <c r="R45" s="15"/>
      <c r="S45" s="15"/>
      <c r="T45" s="15"/>
      <c r="U45" s="15"/>
      <c r="V45" s="15"/>
      <c r="W45" s="15"/>
      <c r="X45" s="15"/>
      <c r="Y45" s="15"/>
      <c r="Z45" s="15"/>
      <c r="AA45" s="15"/>
      <c r="AB45" s="15"/>
      <c r="AC45" s="15"/>
      <c r="AD45" s="15"/>
      <c r="AE45" s="8"/>
      <c r="AL45" s="384"/>
    </row>
    <row r="46" spans="1:55" ht="15.75" customHeight="1" x14ac:dyDescent="0.2">
      <c r="I46" s="384" t="s">
        <v>236</v>
      </c>
      <c r="J46" s="378" t="s">
        <v>237</v>
      </c>
      <c r="K46" s="379"/>
      <c r="L46" s="380">
        <f>SUM(L43:L45)</f>
        <v>-3946275</v>
      </c>
      <c r="M46" s="380">
        <f>SUM(M43:M45)</f>
        <v>-3946275</v>
      </c>
      <c r="N46" s="380">
        <f t="shared" ref="N46:P46" si="19">SUM(N43:N45)</f>
        <v>-4814989.5500000007</v>
      </c>
      <c r="O46" s="380"/>
      <c r="P46" s="380">
        <f t="shared" si="19"/>
        <v>868714.55000000075</v>
      </c>
      <c r="Q46" s="380"/>
      <c r="R46" s="380">
        <f t="shared" ref="R46" si="20">SUM(R43:R45)</f>
        <v>0</v>
      </c>
      <c r="S46" s="380">
        <f t="shared" ref="S46:T46" si="21">SUM(S43:S45)</f>
        <v>-4465895</v>
      </c>
      <c r="T46" s="380">
        <f t="shared" si="21"/>
        <v>519620</v>
      </c>
      <c r="U46" s="17"/>
      <c r="V46" s="17">
        <f t="shared" ref="V46" si="22">SUM(V43:V45)</f>
        <v>519620</v>
      </c>
      <c r="W46" s="18"/>
      <c r="X46" s="15"/>
      <c r="Y46" s="17">
        <f>SUM(Y43:Y45)</f>
        <v>-3946275</v>
      </c>
      <c r="Z46" s="17">
        <f t="shared" ref="Z46:AD46" si="23">SUM(Z43:Z45)</f>
        <v>0</v>
      </c>
      <c r="AA46" s="17">
        <f t="shared" si="23"/>
        <v>0</v>
      </c>
      <c r="AB46" s="17">
        <f t="shared" si="23"/>
        <v>-3946275</v>
      </c>
      <c r="AC46" s="17">
        <f t="shared" si="23"/>
        <v>0</v>
      </c>
      <c r="AD46" s="17">
        <f t="shared" si="23"/>
        <v>0</v>
      </c>
      <c r="AE46" s="8"/>
      <c r="AL46" s="384"/>
    </row>
    <row r="47" spans="1:55" ht="15.75" customHeight="1" x14ac:dyDescent="0.2">
      <c r="I47" s="384"/>
      <c r="L47" s="15"/>
      <c r="M47" s="15"/>
      <c r="N47" s="15"/>
      <c r="O47" s="15"/>
      <c r="P47" s="15"/>
      <c r="Q47" s="15"/>
      <c r="R47" s="15"/>
      <c r="S47" s="15"/>
      <c r="T47" s="15"/>
      <c r="U47" s="15"/>
      <c r="V47" s="15"/>
      <c r="W47" s="15"/>
      <c r="X47" s="15"/>
      <c r="Y47" s="15"/>
      <c r="Z47" s="15"/>
      <c r="AA47" s="15"/>
      <c r="AB47" s="15"/>
      <c r="AC47" s="15"/>
      <c r="AD47" s="15"/>
      <c r="AE47" s="8"/>
      <c r="AL47" s="384"/>
    </row>
    <row r="48" spans="1:55" ht="15.75" customHeight="1" x14ac:dyDescent="0.2">
      <c r="I48" s="384">
        <v>17</v>
      </c>
      <c r="J48" s="381" t="s">
        <v>137</v>
      </c>
      <c r="K48" s="374"/>
      <c r="L48" s="382">
        <f>L46+L40+L34</f>
        <v>5515388.0020000003</v>
      </c>
      <c r="M48" s="382">
        <f>M46+M40+M34</f>
        <v>5515388.0020000003</v>
      </c>
      <c r="N48" s="382">
        <f t="shared" ref="N48:P48" si="24">N46+N40+N34</f>
        <v>4532105.5799999963</v>
      </c>
      <c r="O48" s="382"/>
      <c r="P48" s="382">
        <f t="shared" si="24"/>
        <v>983282.42200000363</v>
      </c>
      <c r="Q48" s="382"/>
      <c r="R48" s="382">
        <f t="shared" ref="R48" si="25">R46+R40+R34</f>
        <v>448588.1</v>
      </c>
      <c r="S48" s="382">
        <f t="shared" ref="S48:T48" si="26">S46+S40+S34</f>
        <v>4887224.3663330004</v>
      </c>
      <c r="T48" s="382">
        <f t="shared" si="26"/>
        <v>628163.63566700008</v>
      </c>
      <c r="U48" s="20"/>
      <c r="V48" s="20">
        <f t="shared" ref="V48" si="27">V46+V40+V34</f>
        <v>628163.63566700008</v>
      </c>
      <c r="W48" s="20"/>
      <c r="X48" s="15"/>
      <c r="Y48" s="20">
        <f t="shared" ref="Y48:AD48" si="28">Y46+Y40+Y34</f>
        <v>5515388.0020000003</v>
      </c>
      <c r="Z48" s="20">
        <f t="shared" si="28"/>
        <v>0</v>
      </c>
      <c r="AA48" s="20">
        <f t="shared" si="28"/>
        <v>0</v>
      </c>
      <c r="AB48" s="20">
        <f t="shared" si="28"/>
        <v>5515388.0020000003</v>
      </c>
      <c r="AC48" s="20">
        <f t="shared" si="28"/>
        <v>0</v>
      </c>
      <c r="AD48" s="20">
        <f t="shared" si="28"/>
        <v>0</v>
      </c>
      <c r="AE48" s="8"/>
      <c r="AL48" s="384"/>
    </row>
    <row r="49" spans="1:38" ht="15.75" hidden="1" customHeight="1" x14ac:dyDescent="0.2">
      <c r="I49" s="384"/>
      <c r="L49" s="15"/>
      <c r="M49" s="15"/>
      <c r="N49" s="15"/>
      <c r="O49" s="15"/>
      <c r="P49" s="15"/>
      <c r="Q49" s="15"/>
      <c r="R49" s="15"/>
      <c r="S49" s="15"/>
      <c r="T49" s="15"/>
      <c r="U49" s="15"/>
      <c r="V49" s="15"/>
      <c r="W49" s="15"/>
      <c r="X49" s="15"/>
      <c r="Y49" s="15"/>
      <c r="Z49" s="15"/>
      <c r="AA49" s="15"/>
      <c r="AB49" s="15"/>
      <c r="AC49" s="15"/>
      <c r="AD49" s="15"/>
      <c r="AE49" s="8"/>
      <c r="AL49" s="384"/>
    </row>
    <row r="50" spans="1:38" ht="15.75" hidden="1" customHeight="1" x14ac:dyDescent="0.25">
      <c r="I50" s="384"/>
      <c r="J50" s="11" t="s">
        <v>138</v>
      </c>
      <c r="L50" s="15"/>
      <c r="M50" s="15"/>
      <c r="N50" s="15"/>
      <c r="O50" s="15"/>
      <c r="P50" s="15"/>
      <c r="Q50" s="15"/>
      <c r="R50" s="15"/>
      <c r="S50" s="15"/>
      <c r="T50" s="15"/>
      <c r="U50" s="15"/>
      <c r="V50" s="15"/>
      <c r="W50" s="15"/>
      <c r="X50" s="15"/>
      <c r="Y50" s="15"/>
      <c r="Z50" s="15"/>
      <c r="AA50" s="15"/>
      <c r="AB50" s="15"/>
      <c r="AC50" s="15"/>
      <c r="AD50" s="15"/>
      <c r="AE50" s="8"/>
      <c r="AL50" s="384"/>
    </row>
    <row r="51" spans="1:38" ht="15.75" hidden="1" customHeight="1" x14ac:dyDescent="0.2">
      <c r="A51" s="7" t="s">
        <v>100</v>
      </c>
      <c r="D51" s="7" t="s">
        <v>139</v>
      </c>
      <c r="E51" s="7" t="s">
        <v>102</v>
      </c>
      <c r="I51" s="384">
        <v>18</v>
      </c>
      <c r="J51" s="375" t="s">
        <v>140</v>
      </c>
      <c r="K51" s="376"/>
      <c r="L51" s="377">
        <f>AB51+AC51+AD51</f>
        <v>0</v>
      </c>
      <c r="M51" s="377">
        <f t="shared" ref="M51:M52" si="29">Y51+Z51+AA51</f>
        <v>0</v>
      </c>
      <c r="N51" s="377">
        <v>0</v>
      </c>
      <c r="O51" s="377">
        <v>0</v>
      </c>
      <c r="P51" s="377">
        <f t="shared" ref="P51:P52" si="30">M51-N51-O51</f>
        <v>0</v>
      </c>
      <c r="Q51" s="377"/>
      <c r="R51" s="377">
        <v>0</v>
      </c>
      <c r="S51" s="377"/>
      <c r="T51" s="377">
        <f t="shared" ref="T51:T52" si="31">L51-S51</f>
        <v>0</v>
      </c>
      <c r="V51" s="14">
        <f t="shared" ref="V51:V52" si="32">T51-U51</f>
        <v>0</v>
      </c>
      <c r="Y51" s="14">
        <v>0</v>
      </c>
      <c r="Z51" s="14">
        <v>0</v>
      </c>
      <c r="AA51" s="14">
        <v>0</v>
      </c>
      <c r="AB51" s="14">
        <v>0</v>
      </c>
      <c r="AC51" s="14">
        <v>0</v>
      </c>
      <c r="AD51" s="14">
        <v>0</v>
      </c>
      <c r="AL51" s="384"/>
    </row>
    <row r="52" spans="1:38" ht="15.75" hidden="1" customHeight="1" x14ac:dyDescent="0.2">
      <c r="A52" s="7" t="s">
        <v>100</v>
      </c>
      <c r="D52" s="7" t="s">
        <v>141</v>
      </c>
      <c r="E52" s="7" t="s">
        <v>102</v>
      </c>
      <c r="I52" s="384">
        <v>19</v>
      </c>
      <c r="J52" s="375" t="s">
        <v>142</v>
      </c>
      <c r="K52" s="376"/>
      <c r="L52" s="377">
        <f t="shared" ref="L52" si="33">AB52+AC52+AD52</f>
        <v>0</v>
      </c>
      <c r="M52" s="377">
        <f t="shared" si="29"/>
        <v>0</v>
      </c>
      <c r="N52" s="377">
        <v>0</v>
      </c>
      <c r="O52" s="377">
        <v>0</v>
      </c>
      <c r="P52" s="377">
        <f t="shared" si="30"/>
        <v>0</v>
      </c>
      <c r="Q52" s="377"/>
      <c r="R52" s="377">
        <v>0</v>
      </c>
      <c r="S52" s="377"/>
      <c r="T52" s="377">
        <f t="shared" si="31"/>
        <v>0</v>
      </c>
      <c r="V52" s="14">
        <f t="shared" si="32"/>
        <v>0</v>
      </c>
      <c r="Y52" s="14">
        <v>0</v>
      </c>
      <c r="Z52" s="14">
        <v>0</v>
      </c>
      <c r="AA52" s="14">
        <v>0</v>
      </c>
      <c r="AB52" s="14">
        <v>0</v>
      </c>
      <c r="AC52" s="14">
        <v>0</v>
      </c>
      <c r="AD52" s="14">
        <v>0</v>
      </c>
      <c r="AL52" s="384"/>
    </row>
    <row r="53" spans="1:38" ht="15.75" hidden="1" customHeight="1" x14ac:dyDescent="0.2">
      <c r="I53" s="384"/>
      <c r="J53" s="375"/>
      <c r="K53" s="376"/>
      <c r="L53" s="377"/>
      <c r="M53" s="377"/>
      <c r="N53" s="377"/>
      <c r="O53" s="377"/>
      <c r="P53" s="377"/>
      <c r="Q53" s="377"/>
      <c r="R53" s="377"/>
      <c r="S53" s="377"/>
      <c r="T53" s="377"/>
      <c r="AL53" s="384"/>
    </row>
    <row r="54" spans="1:38" s="8" customFormat="1" ht="15.75" hidden="1" customHeight="1" x14ac:dyDescent="0.2">
      <c r="I54" s="386" t="s">
        <v>238</v>
      </c>
      <c r="J54" s="406" t="s">
        <v>143</v>
      </c>
      <c r="K54" s="407"/>
      <c r="L54" s="408">
        <f>SUM(L51:L53)</f>
        <v>0</v>
      </c>
      <c r="M54" s="408">
        <f>SUM(M51:M53)</f>
        <v>0</v>
      </c>
      <c r="N54" s="408">
        <f>SUM(N51:N53)</f>
        <v>0</v>
      </c>
      <c r="O54" s="408"/>
      <c r="P54" s="408">
        <f>SUM(P51:P53)</f>
        <v>0</v>
      </c>
      <c r="Q54" s="377"/>
      <c r="R54" s="377">
        <f>SUM(R51:R53)</f>
        <v>0</v>
      </c>
      <c r="S54" s="377">
        <f>SUM(S51:S53)</f>
        <v>0</v>
      </c>
      <c r="T54" s="377">
        <f>SUM(T51:T53)</f>
        <v>0</v>
      </c>
      <c r="U54" s="17"/>
      <c r="V54" s="17">
        <f>SUM(V51:V53)</f>
        <v>0</v>
      </c>
      <c r="W54" s="18"/>
      <c r="X54" s="15"/>
      <c r="Y54" s="17">
        <f t="shared" ref="Y54:AD54" si="34">SUM(Y51:Y53)</f>
        <v>0</v>
      </c>
      <c r="Z54" s="17">
        <f t="shared" si="34"/>
        <v>0</v>
      </c>
      <c r="AA54" s="17">
        <f t="shared" si="34"/>
        <v>0</v>
      </c>
      <c r="AB54" s="17">
        <f t="shared" si="34"/>
        <v>0</v>
      </c>
      <c r="AC54" s="17">
        <f t="shared" si="34"/>
        <v>0</v>
      </c>
      <c r="AD54" s="17">
        <f t="shared" si="34"/>
        <v>0</v>
      </c>
      <c r="AE54" s="7"/>
      <c r="AL54" s="386"/>
    </row>
    <row r="55" spans="1:38" s="8" customFormat="1" ht="15.75" hidden="1" customHeight="1" x14ac:dyDescent="0.2">
      <c r="I55" s="386"/>
      <c r="J55" s="375"/>
      <c r="K55" s="376"/>
      <c r="L55" s="377"/>
      <c r="M55" s="377"/>
      <c r="N55" s="377"/>
      <c r="O55" s="377"/>
      <c r="P55" s="377"/>
      <c r="Q55" s="377"/>
      <c r="R55" s="377"/>
      <c r="S55" s="377"/>
      <c r="T55" s="377"/>
      <c r="U55" s="15"/>
      <c r="V55" s="15"/>
      <c r="W55" s="22"/>
      <c r="X55" s="15"/>
      <c r="Y55" s="15"/>
      <c r="Z55" s="15"/>
      <c r="AA55" s="15"/>
      <c r="AB55" s="15"/>
      <c r="AC55" s="15"/>
      <c r="AD55" s="15"/>
      <c r="AE55" s="7"/>
      <c r="AL55" s="386"/>
    </row>
    <row r="56" spans="1:38" s="8" customFormat="1" ht="15.75" hidden="1" customHeight="1" x14ac:dyDescent="0.2">
      <c r="I56" s="384">
        <v>20</v>
      </c>
      <c r="J56" s="415" t="s">
        <v>144</v>
      </c>
      <c r="K56" s="416"/>
      <c r="L56" s="417">
        <f>L48+L54</f>
        <v>5515388.0020000003</v>
      </c>
      <c r="M56" s="417">
        <f>M48+M54</f>
        <v>5515388.0020000003</v>
      </c>
      <c r="N56" s="417">
        <f>N48+N54</f>
        <v>4532105.5799999963</v>
      </c>
      <c r="O56" s="417"/>
      <c r="P56" s="417">
        <f>P48+P54</f>
        <v>983282.42200000363</v>
      </c>
      <c r="Q56" s="377"/>
      <c r="R56" s="377">
        <f>R48+R54</f>
        <v>448588.1</v>
      </c>
      <c r="S56" s="377">
        <f>S48+S54</f>
        <v>4887224.3663330004</v>
      </c>
      <c r="T56" s="377">
        <f>T48+T54</f>
        <v>628163.63566700008</v>
      </c>
      <c r="U56" s="20"/>
      <c r="V56" s="20">
        <f>V48+V54</f>
        <v>628163.63566700008</v>
      </c>
      <c r="W56" s="20"/>
      <c r="X56" s="15"/>
      <c r="Y56" s="20">
        <f t="shared" ref="Y56:AD56" si="35">Y48+Y54</f>
        <v>5515388.0020000003</v>
      </c>
      <c r="Z56" s="20">
        <f t="shared" si="35"/>
        <v>0</v>
      </c>
      <c r="AA56" s="20">
        <f t="shared" si="35"/>
        <v>0</v>
      </c>
      <c r="AB56" s="20">
        <f t="shared" si="35"/>
        <v>5515388.0020000003</v>
      </c>
      <c r="AC56" s="20">
        <f t="shared" si="35"/>
        <v>0</v>
      </c>
      <c r="AD56" s="20">
        <f t="shared" si="35"/>
        <v>0</v>
      </c>
      <c r="AE56" s="7"/>
      <c r="AL56" s="386"/>
    </row>
    <row r="57" spans="1:38" ht="15.75" hidden="1" customHeight="1" x14ac:dyDescent="0.2">
      <c r="I57" s="384"/>
      <c r="J57" s="375"/>
      <c r="K57" s="376"/>
      <c r="L57" s="377"/>
      <c r="M57" s="377"/>
      <c r="N57" s="377"/>
      <c r="O57" s="377"/>
      <c r="P57" s="377"/>
      <c r="Q57" s="377"/>
      <c r="R57" s="377"/>
      <c r="S57" s="377"/>
      <c r="T57" s="377"/>
      <c r="AL57" s="384"/>
    </row>
    <row r="58" spans="1:38" ht="15.75" hidden="1" customHeight="1" x14ac:dyDescent="0.2">
      <c r="I58" s="384">
        <v>21</v>
      </c>
      <c r="J58" s="375" t="s">
        <v>145</v>
      </c>
      <c r="K58" s="376"/>
      <c r="L58" s="377"/>
      <c r="M58" s="377"/>
      <c r="N58" s="377"/>
      <c r="O58" s="377"/>
      <c r="P58" s="377"/>
      <c r="Q58" s="377"/>
      <c r="R58" s="377"/>
      <c r="S58" s="377"/>
      <c r="T58" s="377"/>
      <c r="AL58" s="384"/>
    </row>
    <row r="59" spans="1:38" ht="15.75" hidden="1" customHeight="1" x14ac:dyDescent="0.2">
      <c r="I59" s="384"/>
      <c r="J59" s="375"/>
      <c r="K59" s="376"/>
      <c r="L59" s="377"/>
      <c r="M59" s="377"/>
      <c r="N59" s="377"/>
      <c r="O59" s="377"/>
      <c r="P59" s="377"/>
      <c r="Q59" s="377"/>
      <c r="R59" s="377"/>
      <c r="S59" s="377"/>
      <c r="T59" s="377"/>
      <c r="AL59" s="384"/>
    </row>
    <row r="60" spans="1:38" ht="15.75" hidden="1" customHeight="1" x14ac:dyDescent="0.2">
      <c r="A60" s="7" t="s">
        <v>100</v>
      </c>
      <c r="D60" s="7">
        <v>16103</v>
      </c>
      <c r="E60" s="7" t="s">
        <v>102</v>
      </c>
      <c r="I60" s="384">
        <v>22</v>
      </c>
      <c r="J60" s="375" t="s">
        <v>146</v>
      </c>
      <c r="K60" s="376"/>
      <c r="L60" s="377">
        <f t="shared" ref="L60:L67" si="36">AB60+AC60+AD60</f>
        <v>0</v>
      </c>
      <c r="M60" s="377">
        <f t="shared" ref="M60:M67" si="37">Y60+Z60+AA60</f>
        <v>0</v>
      </c>
      <c r="N60" s="377">
        <v>0</v>
      </c>
      <c r="O60" s="377">
        <v>0</v>
      </c>
      <c r="P60" s="377">
        <f t="shared" ref="P60:P67" si="38">M60-N60-O60</f>
        <v>0</v>
      </c>
      <c r="Q60" s="377"/>
      <c r="R60" s="377">
        <v>0</v>
      </c>
      <c r="S60" s="377"/>
      <c r="T60" s="377">
        <f t="shared" ref="T60:T67" si="39">L60-S60</f>
        <v>0</v>
      </c>
      <c r="V60" s="14">
        <f t="shared" ref="V60:V67" si="40">T60-U60</f>
        <v>0</v>
      </c>
      <c r="Y60" s="14">
        <v>0</v>
      </c>
      <c r="Z60" s="14">
        <v>0</v>
      </c>
      <c r="AA60" s="14">
        <v>0</v>
      </c>
      <c r="AB60" s="14">
        <v>0</v>
      </c>
      <c r="AC60" s="14">
        <v>0</v>
      </c>
      <c r="AD60" s="14">
        <v>0</v>
      </c>
      <c r="AL60" s="384"/>
    </row>
    <row r="61" spans="1:38" ht="15.75" hidden="1" customHeight="1" x14ac:dyDescent="0.2">
      <c r="A61" s="7" t="s">
        <v>100</v>
      </c>
      <c r="D61" s="7">
        <v>16100</v>
      </c>
      <c r="E61" s="7" t="s">
        <v>102</v>
      </c>
      <c r="I61" s="384">
        <v>23</v>
      </c>
      <c r="J61" s="375" t="s">
        <v>148</v>
      </c>
      <c r="K61" s="376"/>
      <c r="L61" s="377">
        <f t="shared" si="36"/>
        <v>0</v>
      </c>
      <c r="M61" s="377">
        <f t="shared" si="37"/>
        <v>0</v>
      </c>
      <c r="N61" s="377">
        <v>0</v>
      </c>
      <c r="O61" s="377">
        <v>0</v>
      </c>
      <c r="P61" s="377">
        <f t="shared" si="38"/>
        <v>0</v>
      </c>
      <c r="Q61" s="377"/>
      <c r="R61" s="377">
        <v>0</v>
      </c>
      <c r="S61" s="377"/>
      <c r="T61" s="377">
        <f t="shared" si="39"/>
        <v>0</v>
      </c>
      <c r="V61" s="14">
        <f t="shared" si="40"/>
        <v>0</v>
      </c>
      <c r="Y61" s="14">
        <v>0</v>
      </c>
      <c r="Z61" s="14">
        <v>0</v>
      </c>
      <c r="AA61" s="14">
        <v>0</v>
      </c>
      <c r="AB61" s="14">
        <v>0</v>
      </c>
      <c r="AC61" s="14">
        <v>0</v>
      </c>
      <c r="AD61" s="14">
        <v>0</v>
      </c>
      <c r="AL61" s="384"/>
    </row>
    <row r="62" spans="1:38" ht="15.75" hidden="1" customHeight="1" x14ac:dyDescent="0.2">
      <c r="A62" s="7" t="s">
        <v>100</v>
      </c>
      <c r="D62" s="7">
        <v>16106</v>
      </c>
      <c r="E62" s="7" t="s">
        <v>102</v>
      </c>
      <c r="I62" s="384">
        <v>24</v>
      </c>
      <c r="J62" s="375" t="s">
        <v>150</v>
      </c>
      <c r="K62" s="376"/>
      <c r="L62" s="377">
        <f t="shared" si="36"/>
        <v>0</v>
      </c>
      <c r="M62" s="377">
        <f t="shared" si="37"/>
        <v>0</v>
      </c>
      <c r="N62" s="377">
        <v>0</v>
      </c>
      <c r="O62" s="377">
        <v>0</v>
      </c>
      <c r="P62" s="377">
        <f t="shared" si="38"/>
        <v>0</v>
      </c>
      <c r="Q62" s="377"/>
      <c r="R62" s="377">
        <v>0</v>
      </c>
      <c r="S62" s="377"/>
      <c r="T62" s="377">
        <f t="shared" si="39"/>
        <v>0</v>
      </c>
      <c r="V62" s="14">
        <f t="shared" si="40"/>
        <v>0</v>
      </c>
      <c r="Y62" s="14">
        <v>0</v>
      </c>
      <c r="Z62" s="14">
        <v>0</v>
      </c>
      <c r="AA62" s="14">
        <v>0</v>
      </c>
      <c r="AB62" s="14">
        <v>0</v>
      </c>
      <c r="AC62" s="14">
        <v>0</v>
      </c>
      <c r="AD62" s="14">
        <v>0</v>
      </c>
      <c r="AL62" s="384"/>
    </row>
    <row r="63" spans="1:38" ht="15.75" hidden="1" customHeight="1" x14ac:dyDescent="0.2">
      <c r="A63" s="7" t="s">
        <v>100</v>
      </c>
      <c r="D63" s="7" t="s">
        <v>152</v>
      </c>
      <c r="E63" s="7" t="s">
        <v>102</v>
      </c>
      <c r="I63" s="384">
        <v>25</v>
      </c>
      <c r="J63" s="375" t="s">
        <v>153</v>
      </c>
      <c r="K63" s="376"/>
      <c r="L63" s="377">
        <v>0</v>
      </c>
      <c r="M63" s="377">
        <v>0</v>
      </c>
      <c r="N63" s="377">
        <v>0</v>
      </c>
      <c r="O63" s="377">
        <v>0</v>
      </c>
      <c r="P63" s="377">
        <f t="shared" si="38"/>
        <v>0</v>
      </c>
      <c r="Q63" s="377"/>
      <c r="R63" s="377">
        <v>0</v>
      </c>
      <c r="S63" s="377">
        <f>L63</f>
        <v>0</v>
      </c>
      <c r="T63" s="377">
        <f t="shared" si="39"/>
        <v>0</v>
      </c>
      <c r="V63" s="14">
        <f t="shared" si="40"/>
        <v>0</v>
      </c>
      <c r="Y63" s="14">
        <v>0</v>
      </c>
      <c r="Z63" s="14">
        <v>0</v>
      </c>
      <c r="AA63" s="14">
        <v>0</v>
      </c>
      <c r="AB63" s="14">
        <v>0</v>
      </c>
      <c r="AC63" s="14">
        <v>0</v>
      </c>
      <c r="AD63" s="14">
        <v>0</v>
      </c>
      <c r="AL63" s="384"/>
    </row>
    <row r="64" spans="1:38" ht="15.75" hidden="1" customHeight="1" x14ac:dyDescent="0.2">
      <c r="A64" s="7" t="s">
        <v>100</v>
      </c>
      <c r="D64" s="7">
        <v>15113</v>
      </c>
      <c r="E64" s="7" t="s">
        <v>102</v>
      </c>
      <c r="I64" s="384">
        <v>26</v>
      </c>
      <c r="J64" s="375" t="s">
        <v>154</v>
      </c>
      <c r="K64" s="376"/>
      <c r="L64" s="377">
        <f t="shared" si="36"/>
        <v>0</v>
      </c>
      <c r="M64" s="377">
        <f t="shared" si="37"/>
        <v>0</v>
      </c>
      <c r="N64" s="377">
        <v>0</v>
      </c>
      <c r="O64" s="377">
        <v>0</v>
      </c>
      <c r="P64" s="377">
        <f t="shared" si="38"/>
        <v>0</v>
      </c>
      <c r="Q64" s="377"/>
      <c r="R64" s="377">
        <v>0</v>
      </c>
      <c r="S64" s="377"/>
      <c r="T64" s="377">
        <f t="shared" si="39"/>
        <v>0</v>
      </c>
      <c r="V64" s="14">
        <f t="shared" si="40"/>
        <v>0</v>
      </c>
      <c r="Y64" s="14">
        <v>0</v>
      </c>
      <c r="Z64" s="14">
        <v>0</v>
      </c>
      <c r="AA64" s="14">
        <v>0</v>
      </c>
      <c r="AB64" s="14">
        <v>0</v>
      </c>
      <c r="AC64" s="14">
        <v>0</v>
      </c>
      <c r="AD64" s="14">
        <v>0</v>
      </c>
      <c r="AL64" s="384"/>
    </row>
    <row r="65" spans="1:38" ht="15.75" hidden="1" customHeight="1" x14ac:dyDescent="0.2">
      <c r="A65" s="7" t="s">
        <v>100</v>
      </c>
      <c r="D65" s="7">
        <v>14115</v>
      </c>
      <c r="E65" s="7" t="s">
        <v>102</v>
      </c>
      <c r="I65" s="384">
        <v>27</v>
      </c>
      <c r="J65" s="375" t="s">
        <v>155</v>
      </c>
      <c r="K65" s="376"/>
      <c r="L65" s="377">
        <f t="shared" si="36"/>
        <v>0</v>
      </c>
      <c r="M65" s="377">
        <f t="shared" si="37"/>
        <v>0</v>
      </c>
      <c r="N65" s="377">
        <v>0</v>
      </c>
      <c r="O65" s="377">
        <v>0</v>
      </c>
      <c r="P65" s="377">
        <f t="shared" si="38"/>
        <v>0</v>
      </c>
      <c r="Q65" s="377"/>
      <c r="R65" s="377">
        <v>0</v>
      </c>
      <c r="S65" s="377"/>
      <c r="T65" s="377">
        <f t="shared" si="39"/>
        <v>0</v>
      </c>
      <c r="V65" s="14">
        <f t="shared" si="40"/>
        <v>0</v>
      </c>
      <c r="Y65" s="14">
        <v>0</v>
      </c>
      <c r="Z65" s="14">
        <v>0</v>
      </c>
      <c r="AA65" s="14">
        <v>0</v>
      </c>
      <c r="AB65" s="14">
        <v>0</v>
      </c>
      <c r="AC65" s="14">
        <v>0</v>
      </c>
      <c r="AD65" s="14">
        <v>0</v>
      </c>
      <c r="AL65" s="384"/>
    </row>
    <row r="66" spans="1:38" ht="15.75" hidden="1" customHeight="1" x14ac:dyDescent="0.2">
      <c r="A66" s="7" t="s">
        <v>100</v>
      </c>
      <c r="D66" s="7" t="s">
        <v>156</v>
      </c>
      <c r="E66" s="7" t="s">
        <v>102</v>
      </c>
      <c r="I66" s="384">
        <v>28</v>
      </c>
      <c r="J66" s="375" t="s">
        <v>226</v>
      </c>
      <c r="K66" s="376"/>
      <c r="L66" s="377">
        <f t="shared" ref="L66" si="41">AB66+AC66+AD66</f>
        <v>0</v>
      </c>
      <c r="M66" s="377">
        <f t="shared" ref="M66" si="42">Y66+Z66+AA66</f>
        <v>0</v>
      </c>
      <c r="N66" s="377">
        <v>0</v>
      </c>
      <c r="O66" s="377">
        <v>0</v>
      </c>
      <c r="P66" s="377">
        <f t="shared" ref="P66" si="43">M66-N66-O66</f>
        <v>0</v>
      </c>
      <c r="Q66" s="377"/>
      <c r="R66" s="377">
        <v>0</v>
      </c>
      <c r="S66" s="377"/>
      <c r="T66" s="377">
        <f t="shared" ref="T66" si="44">L66-S66</f>
        <v>0</v>
      </c>
      <c r="V66" s="14">
        <f t="shared" ref="V66" si="45">T66-U66</f>
        <v>0</v>
      </c>
      <c r="Y66" s="14">
        <v>0</v>
      </c>
      <c r="Z66" s="14">
        <v>0</v>
      </c>
      <c r="AA66" s="14">
        <v>0</v>
      </c>
      <c r="AB66" s="14">
        <v>0</v>
      </c>
      <c r="AC66" s="14">
        <v>0</v>
      </c>
      <c r="AD66" s="14">
        <v>0</v>
      </c>
      <c r="AL66" s="384"/>
    </row>
    <row r="67" spans="1:38" ht="15.75" hidden="1" customHeight="1" x14ac:dyDescent="0.2">
      <c r="A67" s="7" t="s">
        <v>100</v>
      </c>
      <c r="D67" s="7">
        <v>14103</v>
      </c>
      <c r="E67" s="7" t="s">
        <v>102</v>
      </c>
      <c r="I67" s="384">
        <v>28</v>
      </c>
      <c r="J67" s="375" t="s">
        <v>227</v>
      </c>
      <c r="K67" s="376"/>
      <c r="L67" s="377">
        <f t="shared" si="36"/>
        <v>0</v>
      </c>
      <c r="M67" s="377">
        <f t="shared" si="37"/>
        <v>0</v>
      </c>
      <c r="N67" s="377">
        <v>0</v>
      </c>
      <c r="O67" s="377">
        <v>0</v>
      </c>
      <c r="P67" s="377">
        <f t="shared" si="38"/>
        <v>0</v>
      </c>
      <c r="Q67" s="377"/>
      <c r="R67" s="377">
        <v>0</v>
      </c>
      <c r="S67" s="377"/>
      <c r="T67" s="377">
        <f t="shared" si="39"/>
        <v>0</v>
      </c>
      <c r="V67" s="14">
        <f t="shared" si="40"/>
        <v>0</v>
      </c>
      <c r="Y67" s="14">
        <v>0</v>
      </c>
      <c r="Z67" s="14">
        <v>0</v>
      </c>
      <c r="AA67" s="14">
        <v>0</v>
      </c>
      <c r="AB67" s="14">
        <v>0</v>
      </c>
      <c r="AC67" s="14">
        <v>0</v>
      </c>
      <c r="AD67" s="14">
        <v>0</v>
      </c>
      <c r="AL67" s="384"/>
    </row>
    <row r="68" spans="1:38" ht="15.75" hidden="1" customHeight="1" x14ac:dyDescent="0.2">
      <c r="I68" s="384"/>
      <c r="J68" s="375"/>
      <c r="K68" s="376"/>
      <c r="L68" s="377"/>
      <c r="M68" s="377"/>
      <c r="N68" s="377"/>
      <c r="O68" s="377"/>
      <c r="P68" s="377"/>
      <c r="Q68" s="377"/>
      <c r="R68" s="377"/>
      <c r="S68" s="377"/>
      <c r="T68" s="377"/>
      <c r="AL68" s="384"/>
    </row>
    <row r="69" spans="1:38" s="8" customFormat="1" ht="15.75" hidden="1" customHeight="1" x14ac:dyDescent="0.2">
      <c r="I69" s="386" t="s">
        <v>239</v>
      </c>
      <c r="J69" s="406" t="s">
        <v>158</v>
      </c>
      <c r="K69" s="407"/>
      <c r="L69" s="408">
        <f>SUM(L60:L68)</f>
        <v>0</v>
      </c>
      <c r="M69" s="408">
        <f>SUM(M60:M68)</f>
        <v>0</v>
      </c>
      <c r="N69" s="408">
        <f t="shared" ref="N69:P69" si="46">SUM(N60:N68)</f>
        <v>0</v>
      </c>
      <c r="O69" s="408"/>
      <c r="P69" s="408">
        <f t="shared" si="46"/>
        <v>0</v>
      </c>
      <c r="Q69" s="377"/>
      <c r="R69" s="377">
        <f t="shared" ref="R69" si="47">SUM(R60:R68)</f>
        <v>0</v>
      </c>
      <c r="S69" s="377">
        <f t="shared" ref="S69:W69" si="48">SUM(S60:S68)</f>
        <v>0</v>
      </c>
      <c r="T69" s="377">
        <f t="shared" si="48"/>
        <v>0</v>
      </c>
      <c r="U69" s="17"/>
      <c r="V69" s="17">
        <f t="shared" ref="V69" si="49">SUM(V60:V68)</f>
        <v>0</v>
      </c>
      <c r="W69" s="17">
        <f t="shared" si="48"/>
        <v>0</v>
      </c>
      <c r="X69" s="17"/>
      <c r="Y69" s="17">
        <f t="shared" ref="Y69:AD69" si="50">SUM(Y60:Y68)</f>
        <v>0</v>
      </c>
      <c r="Z69" s="17">
        <f t="shared" si="50"/>
        <v>0</v>
      </c>
      <c r="AA69" s="17">
        <f t="shared" si="50"/>
        <v>0</v>
      </c>
      <c r="AB69" s="17">
        <f t="shared" si="50"/>
        <v>0</v>
      </c>
      <c r="AC69" s="17">
        <f t="shared" si="50"/>
        <v>0</v>
      </c>
      <c r="AD69" s="17">
        <f t="shared" si="50"/>
        <v>0</v>
      </c>
      <c r="AE69" s="7"/>
      <c r="AL69" s="386"/>
    </row>
    <row r="70" spans="1:38" ht="15.75" hidden="1" customHeight="1" x14ac:dyDescent="0.2">
      <c r="I70" s="384"/>
      <c r="J70" s="375"/>
      <c r="K70" s="376"/>
      <c r="L70" s="377"/>
      <c r="M70" s="377"/>
      <c r="N70" s="377"/>
      <c r="O70" s="377"/>
      <c r="P70" s="377"/>
      <c r="Q70" s="377"/>
      <c r="R70" s="377"/>
      <c r="S70" s="377"/>
      <c r="T70" s="377"/>
      <c r="AB70" s="14">
        <v>0</v>
      </c>
      <c r="AL70" s="384"/>
    </row>
    <row r="71" spans="1:38" ht="15.75" hidden="1" customHeight="1" x14ac:dyDescent="0.2">
      <c r="I71" s="384" t="s">
        <v>240</v>
      </c>
      <c r="J71" s="415" t="s">
        <v>159</v>
      </c>
      <c r="K71" s="416"/>
      <c r="L71" s="417">
        <f>L69+L56</f>
        <v>5515388.0020000003</v>
      </c>
      <c r="M71" s="417">
        <f>M69+M56</f>
        <v>5515388.0020000003</v>
      </c>
      <c r="N71" s="417">
        <f t="shared" ref="N71:T71" si="51">N69+N56</f>
        <v>4532105.5799999963</v>
      </c>
      <c r="O71" s="417"/>
      <c r="P71" s="417">
        <f t="shared" si="51"/>
        <v>983282.42200000363</v>
      </c>
      <c r="Q71" s="377"/>
      <c r="R71" s="377">
        <f t="shared" ref="R71" si="52">R69+R56</f>
        <v>448588.1</v>
      </c>
      <c r="S71" s="377">
        <f t="shared" si="51"/>
        <v>4887224.3663330004</v>
      </c>
      <c r="T71" s="377">
        <f t="shared" si="51"/>
        <v>628163.63566700008</v>
      </c>
      <c r="U71" s="19"/>
      <c r="V71" s="19">
        <f t="shared" ref="V71" si="53">V69+V56</f>
        <v>628163.63566700008</v>
      </c>
      <c r="W71" s="19"/>
      <c r="X71" s="19"/>
      <c r="Y71" s="19">
        <f t="shared" ref="Y71:AD71" si="54">Y69+Y56</f>
        <v>5515388.0020000003</v>
      </c>
      <c r="Z71" s="19">
        <f t="shared" si="54"/>
        <v>0</v>
      </c>
      <c r="AA71" s="19">
        <f t="shared" si="54"/>
        <v>0</v>
      </c>
      <c r="AB71" s="19">
        <f t="shared" si="54"/>
        <v>5515388.0020000003</v>
      </c>
      <c r="AC71" s="19">
        <f t="shared" si="54"/>
        <v>0</v>
      </c>
      <c r="AD71" s="19">
        <f t="shared" si="54"/>
        <v>0</v>
      </c>
      <c r="AL71" s="384"/>
    </row>
    <row r="72" spans="1:38" ht="15.75" hidden="1" customHeight="1" x14ac:dyDescent="0.2">
      <c r="I72" s="384"/>
      <c r="J72" s="375"/>
      <c r="K72" s="376"/>
      <c r="L72" s="377"/>
      <c r="M72" s="377"/>
      <c r="N72" s="377"/>
      <c r="O72" s="377"/>
      <c r="P72" s="377"/>
      <c r="Q72" s="377"/>
      <c r="R72" s="377"/>
      <c r="S72" s="377"/>
      <c r="T72" s="377"/>
      <c r="AH72" s="84"/>
      <c r="AJ72" s="84"/>
      <c r="AK72" s="84"/>
      <c r="AL72" s="384"/>
    </row>
    <row r="73" spans="1:38" ht="15.75" hidden="1" customHeight="1" x14ac:dyDescent="0.2">
      <c r="I73" s="384"/>
      <c r="J73" s="375"/>
      <c r="K73" s="376"/>
      <c r="L73" s="377"/>
      <c r="M73" s="377"/>
      <c r="N73" s="377"/>
      <c r="O73" s="377"/>
      <c r="P73" s="377"/>
      <c r="Q73" s="377"/>
      <c r="R73" s="377"/>
      <c r="S73" s="377"/>
      <c r="T73" s="377"/>
      <c r="AH73" s="84"/>
      <c r="AI73" s="84"/>
      <c r="AK73" s="84"/>
      <c r="AL73" s="384"/>
    </row>
    <row r="74" spans="1:38" ht="15.75" hidden="1" customHeight="1" x14ac:dyDescent="0.2">
      <c r="D74" s="101"/>
      <c r="I74" s="384"/>
      <c r="J74" s="375"/>
      <c r="K74" s="376"/>
      <c r="L74" s="377"/>
      <c r="M74" s="377"/>
      <c r="N74" s="377"/>
      <c r="O74" s="377"/>
      <c r="P74" s="377"/>
      <c r="Q74" s="377"/>
      <c r="R74" s="377"/>
      <c r="S74" s="377"/>
      <c r="T74" s="377"/>
      <c r="AL74" s="384"/>
    </row>
    <row r="75" spans="1:38" ht="15.75" hidden="1" customHeight="1" x14ac:dyDescent="0.2">
      <c r="A75" s="7" t="s">
        <v>100</v>
      </c>
      <c r="D75" s="101">
        <v>10314</v>
      </c>
      <c r="E75" s="7" t="s">
        <v>102</v>
      </c>
      <c r="F75" s="7" t="s">
        <v>105</v>
      </c>
      <c r="I75" s="384">
        <v>1</v>
      </c>
      <c r="J75" s="418" t="s">
        <v>104</v>
      </c>
      <c r="K75" s="419"/>
      <c r="L75" s="420">
        <f t="shared" ref="L75" si="55">AB75+AC75+AD75</f>
        <v>0</v>
      </c>
      <c r="M75" s="420">
        <f>Y75+Z75+AA75</f>
        <v>0</v>
      </c>
      <c r="N75" s="420">
        <v>0</v>
      </c>
      <c r="O75" s="420">
        <v>0</v>
      </c>
      <c r="P75" s="420">
        <f>M75-N75-O75</f>
        <v>0</v>
      </c>
      <c r="Q75" s="377"/>
      <c r="R75" s="377">
        <v>0</v>
      </c>
      <c r="S75" s="377"/>
      <c r="T75" s="377">
        <f>L75-S75</f>
        <v>0</v>
      </c>
      <c r="V75" s="14">
        <f>T75-U75</f>
        <v>0</v>
      </c>
      <c r="Y75" s="14">
        <v>0</v>
      </c>
      <c r="Z75" s="14">
        <v>0</v>
      </c>
      <c r="AA75" s="14">
        <v>0</v>
      </c>
      <c r="AB75" s="14">
        <v>0</v>
      </c>
      <c r="AC75" s="14">
        <v>0</v>
      </c>
      <c r="AD75" s="14">
        <v>0</v>
      </c>
      <c r="AL75" s="384"/>
    </row>
    <row r="76" spans="1:38" hidden="1" x14ac:dyDescent="0.2">
      <c r="I76" s="384"/>
      <c r="AL76" s="384"/>
    </row>
    <row r="77" spans="1:38" x14ac:dyDescent="0.2">
      <c r="I77" s="384"/>
      <c r="AL77" s="384"/>
    </row>
    <row r="78" spans="1:38" x14ac:dyDescent="0.2">
      <c r="I78" s="384"/>
      <c r="AL78" s="384"/>
    </row>
    <row r="79" spans="1:38" x14ac:dyDescent="0.2">
      <c r="I79" s="384"/>
      <c r="AL79" s="384"/>
    </row>
    <row r="80" spans="1:38" x14ac:dyDescent="0.2">
      <c r="I80" s="384"/>
      <c r="AL80" s="384"/>
    </row>
  </sheetData>
  <mergeCells count="3">
    <mergeCell ref="J15:T15"/>
    <mergeCell ref="J14:T14"/>
    <mergeCell ref="J10:T10"/>
  </mergeCells>
  <conditionalFormatting sqref="I9">
    <cfRule type="expression" dxfId="1" priority="1">
      <formula>0</formula>
    </cfRule>
  </conditionalFormatting>
  <pageMargins left="0.23622047244094491" right="0.23622047244094491" top="0.74803149606299213" bottom="0.74803149606299213" header="0.31496062992125984" footer="0.31496062992125984"/>
  <pageSetup paperSize="9" orientation="landscape" r:id="rId1"/>
  <headerFooter>
    <oddHeader>&amp;L &amp;R&amp;A</oddHeader>
    <oddFooter>&amp;L&amp;F</oddFooter>
    <evenHeader>&amp;L </evenHeader>
    <evenFooter>&amp;L </evenFooter>
    <firstHeader>&amp;L </firstHeader>
    <firstFooter>&amp;L </first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Q29"/>
  <sheetViews>
    <sheetView showGridLines="0" zoomScale="80" zoomScaleNormal="80" workbookViewId="0">
      <selection activeCell="W15" sqref="W15"/>
    </sheetView>
  </sheetViews>
  <sheetFormatPr defaultRowHeight="15" x14ac:dyDescent="0.25"/>
  <cols>
    <col min="1" max="1" width="2" style="357" customWidth="1"/>
    <col min="2" max="2" width="28.85546875" customWidth="1"/>
    <col min="7" max="7" width="11.5703125" customWidth="1"/>
    <col min="8" max="8" width="16.7109375" customWidth="1"/>
    <col min="16" max="16" width="3.42578125" customWidth="1"/>
    <col min="17" max="17" width="8.7109375" hidden="1" customWidth="1"/>
  </cols>
  <sheetData>
    <row r="1" spans="2:17" ht="15.75" x14ac:dyDescent="0.25">
      <c r="B1" s="598" t="s">
        <v>241</v>
      </c>
      <c r="C1" s="598"/>
      <c r="D1" s="598"/>
      <c r="E1" s="598"/>
      <c r="F1" s="598"/>
      <c r="G1" s="598"/>
      <c r="H1" s="598"/>
      <c r="I1" s="598"/>
      <c r="J1" s="598"/>
      <c r="K1" s="598"/>
      <c r="L1" s="598"/>
      <c r="M1" s="598"/>
      <c r="N1" s="598"/>
      <c r="O1" s="598"/>
      <c r="P1" s="598"/>
      <c r="Q1" s="598"/>
    </row>
    <row r="2" spans="2:17" ht="15.75" x14ac:dyDescent="0.25">
      <c r="B2" s="599"/>
      <c r="C2" s="599"/>
      <c r="D2" s="599"/>
      <c r="E2" s="599"/>
      <c r="F2" s="599"/>
      <c r="G2" s="599"/>
      <c r="H2" s="599"/>
      <c r="I2" s="599"/>
      <c r="J2" s="599"/>
      <c r="K2" s="599"/>
      <c r="L2" s="599"/>
      <c r="M2" s="599"/>
      <c r="N2" s="599"/>
      <c r="O2" s="599"/>
      <c r="P2" s="599"/>
      <c r="Q2" s="599"/>
    </row>
    <row r="3" spans="2:17" ht="15.75" x14ac:dyDescent="0.25">
      <c r="B3" s="598" t="s">
        <v>638</v>
      </c>
      <c r="C3" s="598"/>
      <c r="D3" s="598"/>
      <c r="E3" s="598"/>
      <c r="F3" s="598"/>
      <c r="G3" s="598"/>
      <c r="H3" s="598"/>
      <c r="I3" s="598"/>
      <c r="J3" s="598"/>
      <c r="K3" s="598"/>
      <c r="L3" s="598"/>
      <c r="M3" s="598"/>
      <c r="N3" s="598"/>
      <c r="O3" s="598"/>
      <c r="P3" s="598"/>
      <c r="Q3" s="598"/>
    </row>
    <row r="4" spans="2:17" x14ac:dyDescent="0.25">
      <c r="B4" s="91"/>
    </row>
    <row r="5" spans="2:17" x14ac:dyDescent="0.25">
      <c r="B5" s="91"/>
    </row>
    <row r="7" spans="2:17" x14ac:dyDescent="0.25">
      <c r="B7" s="91"/>
    </row>
    <row r="8" spans="2:17" x14ac:dyDescent="0.25">
      <c r="B8" s="91"/>
    </row>
    <row r="9" spans="2:17" x14ac:dyDescent="0.25">
      <c r="B9" s="91"/>
    </row>
    <row r="10" spans="2:17" x14ac:dyDescent="0.25">
      <c r="B10" s="91"/>
    </row>
    <row r="11" spans="2:17" x14ac:dyDescent="0.25">
      <c r="B11" s="91"/>
    </row>
    <row r="12" spans="2:17" x14ac:dyDescent="0.25">
      <c r="B12" s="91"/>
    </row>
    <row r="13" spans="2:17" x14ac:dyDescent="0.25">
      <c r="B13" s="91"/>
    </row>
    <row r="21" spans="2:16" x14ac:dyDescent="0.25">
      <c r="B21" s="86" t="s">
        <v>630</v>
      </c>
      <c r="C21" s="87"/>
      <c r="D21" s="87"/>
      <c r="E21" s="87"/>
      <c r="F21" s="87"/>
      <c r="G21" s="87"/>
      <c r="H21" s="87"/>
    </row>
    <row r="22" spans="2:16" ht="26.25" x14ac:dyDescent="0.4">
      <c r="B22" s="478" t="s">
        <v>637</v>
      </c>
      <c r="C22" s="87"/>
      <c r="D22" s="87"/>
      <c r="E22" s="87"/>
      <c r="F22" s="87"/>
      <c r="G22" s="87"/>
      <c r="H22" s="87"/>
      <c r="O22" s="99"/>
      <c r="P22" s="100"/>
    </row>
    <row r="23" spans="2:16" x14ac:dyDescent="0.25">
      <c r="B23" s="88"/>
      <c r="C23" s="87"/>
      <c r="D23" s="87"/>
      <c r="E23" s="87"/>
      <c r="F23" s="87"/>
      <c r="G23" s="87"/>
      <c r="H23" s="87"/>
      <c r="P23" s="100"/>
    </row>
    <row r="28" spans="2:16" x14ac:dyDescent="0.25">
      <c r="B28" s="124"/>
      <c r="C28" s="124"/>
      <c r="D28" s="124"/>
      <c r="E28" s="124"/>
      <c r="F28" s="124"/>
      <c r="G28" s="124"/>
      <c r="H28" s="124"/>
    </row>
    <row r="29" spans="2:16" ht="23.65" customHeight="1" x14ac:dyDescent="0.25">
      <c r="B29" s="124"/>
      <c r="C29" s="124"/>
      <c r="D29" s="124"/>
      <c r="E29" s="124"/>
      <c r="F29" s="124"/>
      <c r="G29" s="124"/>
      <c r="H29" s="124"/>
    </row>
  </sheetData>
  <mergeCells count="3">
    <mergeCell ref="B1:Q1"/>
    <mergeCell ref="B3:Q3"/>
    <mergeCell ref="B2:Q2"/>
  </mergeCells>
  <pageMargins left="0.23622047244094491" right="0.23622047244094491" top="0.74803149606299213" bottom="0.74803149606299213" header="0.31496062992125984" footer="0.31496062992125984"/>
  <pageSetup paperSize="9" scale="81" orientation="landscape" r:id="rId1"/>
  <headerFooter>
    <oddHeader>&amp;L &amp;R&amp;A</oddHeader>
    <oddFooter>&amp;L&amp;F</oddFooter>
    <evenHeader>&amp;L </evenHeader>
    <evenFooter>&amp;L </evenFooter>
    <firstHeader>&amp;L </firstHeader>
    <firstFooter>&amp;L </first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3F650-50E0-42BB-B5D1-8C27A95D68D7}">
  <sheetPr codeName="Sheet7">
    <pageSetUpPr autoPageBreaks="0"/>
  </sheetPr>
  <dimension ref="A1:Z382"/>
  <sheetViews>
    <sheetView showGridLines="0" showZeros="0" zoomScale="80" zoomScaleNormal="80" workbookViewId="0">
      <selection activeCell="K37" sqref="K37"/>
    </sheetView>
  </sheetViews>
  <sheetFormatPr defaultColWidth="9.28515625" defaultRowHeight="15" x14ac:dyDescent="0.25"/>
  <cols>
    <col min="1" max="1" width="1.42578125" style="358" customWidth="1"/>
    <col min="2" max="2" width="42.85546875" style="145" customWidth="1"/>
    <col min="3" max="3" width="18.28515625" style="145" customWidth="1"/>
    <col min="4" max="4" width="14" style="145" customWidth="1"/>
    <col min="5" max="5" width="14.7109375" style="145" customWidth="1"/>
    <col min="6" max="6" width="13.42578125" style="145" customWidth="1"/>
    <col min="7" max="7" width="13.7109375" style="145" customWidth="1"/>
    <col min="8" max="8" width="14.7109375" style="145" customWidth="1"/>
    <col min="9" max="9" width="17" style="145" customWidth="1"/>
    <col min="10" max="10" width="14.28515625" style="145" customWidth="1"/>
    <col min="11" max="11" width="12.28515625" style="145" customWidth="1"/>
    <col min="12" max="12" width="12.7109375" style="145" customWidth="1"/>
    <col min="13" max="13" width="15" style="145" customWidth="1"/>
    <col min="14" max="14" width="14.7109375" style="145" customWidth="1"/>
    <col min="15" max="15" width="20.42578125" style="145" hidden="1" customWidth="1"/>
    <col min="16" max="16" width="1.42578125" style="145" customWidth="1"/>
    <col min="17" max="17" width="15" style="145" customWidth="1"/>
    <col min="18" max="18" width="12.7109375" style="145" customWidth="1"/>
    <col min="19" max="19" width="14" style="145" customWidth="1"/>
    <col min="20" max="20" width="12.28515625" style="145" customWidth="1"/>
    <col min="21" max="21" width="14" style="145" customWidth="1"/>
    <col min="22" max="22" width="15.28515625" style="145" customWidth="1"/>
    <col min="23" max="23" width="4.5703125" style="145" bestFit="1" customWidth="1"/>
    <col min="24" max="24" width="13.28515625" style="145" bestFit="1" customWidth="1"/>
    <col min="25" max="25" width="9.7109375" style="145" bestFit="1" customWidth="1"/>
    <col min="26" max="26" width="10.28515625" style="145" bestFit="1" customWidth="1"/>
    <col min="27" max="27" width="4" style="145" bestFit="1" customWidth="1"/>
    <col min="28" max="16384" width="9.28515625" style="145"/>
  </cols>
  <sheetData>
    <row r="1" spans="2:22" x14ac:dyDescent="0.25">
      <c r="B1" s="605" t="s">
        <v>242</v>
      </c>
      <c r="C1" s="604"/>
      <c r="D1" s="604"/>
      <c r="E1" s="604"/>
      <c r="F1" s="604"/>
      <c r="G1" s="604"/>
      <c r="H1" s="604"/>
      <c r="I1" s="604"/>
      <c r="J1" s="604"/>
      <c r="K1" s="604"/>
      <c r="L1" s="604"/>
      <c r="M1" s="604"/>
      <c r="N1" s="604"/>
      <c r="O1" s="604"/>
      <c r="P1" s="105"/>
      <c r="Q1" s="105"/>
      <c r="R1" s="105"/>
      <c r="S1" s="105"/>
      <c r="T1" s="105"/>
      <c r="U1" s="105"/>
      <c r="V1" s="105"/>
    </row>
    <row r="2" spans="2:22" x14ac:dyDescent="0.25">
      <c r="B2" s="337"/>
      <c r="C2" s="337"/>
      <c r="D2" s="337"/>
      <c r="E2" s="337"/>
      <c r="F2" s="337"/>
      <c r="G2" s="337"/>
      <c r="H2" s="337"/>
      <c r="I2" s="337"/>
      <c r="J2" s="337"/>
      <c r="K2" s="337"/>
      <c r="L2" s="337"/>
      <c r="M2" s="337"/>
      <c r="N2" s="337"/>
      <c r="O2" s="337"/>
    </row>
    <row r="3" spans="2:22" x14ac:dyDescent="0.25">
      <c r="B3" s="601" t="s">
        <v>243</v>
      </c>
      <c r="C3" s="601"/>
      <c r="D3" s="601"/>
      <c r="E3" s="601"/>
      <c r="F3" s="601"/>
      <c r="G3" s="338"/>
      <c r="H3" s="338"/>
      <c r="I3" s="338"/>
      <c r="J3" s="338"/>
      <c r="K3" s="338"/>
      <c r="L3" s="338"/>
      <c r="M3" s="338"/>
      <c r="N3" s="338"/>
      <c r="O3" s="105"/>
      <c r="P3" s="105"/>
      <c r="Q3" s="105"/>
      <c r="R3" s="105"/>
      <c r="S3" s="105"/>
      <c r="T3" s="105"/>
      <c r="U3" s="105"/>
      <c r="V3" s="105"/>
    </row>
    <row r="4" spans="2:22" x14ac:dyDescent="0.25">
      <c r="B4" s="337"/>
      <c r="C4" s="479" t="s">
        <v>244</v>
      </c>
      <c r="D4" s="479" t="s">
        <v>244</v>
      </c>
      <c r="E4" s="479" t="s">
        <v>244</v>
      </c>
      <c r="F4" s="479" t="s">
        <v>244</v>
      </c>
      <c r="G4" s="479" t="s">
        <v>244</v>
      </c>
      <c r="H4" s="479" t="s">
        <v>244</v>
      </c>
      <c r="I4" s="479" t="s">
        <v>244</v>
      </c>
      <c r="J4" s="479" t="s">
        <v>244</v>
      </c>
      <c r="K4" s="479" t="s">
        <v>244</v>
      </c>
      <c r="L4" s="479" t="s">
        <v>244</v>
      </c>
      <c r="M4" s="479" t="s">
        <v>244</v>
      </c>
      <c r="N4" s="479" t="s">
        <v>244</v>
      </c>
      <c r="O4" s="103" t="s">
        <v>245</v>
      </c>
    </row>
    <row r="5" spans="2:22" x14ac:dyDescent="0.25">
      <c r="B5" s="103" t="s">
        <v>246</v>
      </c>
      <c r="C5" s="479" t="s">
        <v>247</v>
      </c>
      <c r="D5" s="479" t="s">
        <v>247</v>
      </c>
      <c r="E5" s="479" t="s">
        <v>247</v>
      </c>
      <c r="F5" s="479" t="s">
        <v>247</v>
      </c>
      <c r="G5" s="479" t="s">
        <v>247</v>
      </c>
      <c r="H5" s="479" t="s">
        <v>247</v>
      </c>
      <c r="I5" s="479" t="s">
        <v>247</v>
      </c>
      <c r="J5" s="479" t="s">
        <v>247</v>
      </c>
      <c r="K5" s="479" t="s">
        <v>247</v>
      </c>
      <c r="L5" s="479" t="s">
        <v>247</v>
      </c>
      <c r="M5" s="479" t="s">
        <v>247</v>
      </c>
      <c r="N5" s="479" t="s">
        <v>247</v>
      </c>
      <c r="O5" s="103" t="s">
        <v>247</v>
      </c>
      <c r="P5" s="105"/>
      <c r="Q5" s="105"/>
      <c r="R5" s="57"/>
      <c r="S5" s="57"/>
      <c r="T5" s="58"/>
      <c r="U5" s="58"/>
      <c r="V5" s="58"/>
    </row>
    <row r="6" spans="2:22" x14ac:dyDescent="0.25">
      <c r="B6" s="105"/>
      <c r="C6" s="479" t="s">
        <v>248</v>
      </c>
      <c r="D6" s="479" t="s">
        <v>249</v>
      </c>
      <c r="E6" s="479" t="s">
        <v>250</v>
      </c>
      <c r="F6" s="479" t="s">
        <v>251</v>
      </c>
      <c r="G6" s="479" t="s">
        <v>252</v>
      </c>
      <c r="H6" s="479" t="s">
        <v>253</v>
      </c>
      <c r="I6" s="479" t="s">
        <v>254</v>
      </c>
      <c r="J6" s="479" t="s">
        <v>255</v>
      </c>
      <c r="K6" s="479" t="s">
        <v>256</v>
      </c>
      <c r="L6" s="479" t="s">
        <v>257</v>
      </c>
      <c r="M6" s="479" t="s">
        <v>258</v>
      </c>
      <c r="N6" s="479" t="s">
        <v>259</v>
      </c>
      <c r="O6" s="103" t="s">
        <v>260</v>
      </c>
      <c r="P6" s="105"/>
      <c r="Q6" s="105"/>
    </row>
    <row r="7" spans="2:22" x14ac:dyDescent="0.25">
      <c r="B7" s="106" t="s">
        <v>261</v>
      </c>
      <c r="C7" s="339">
        <v>1463764.1199999999</v>
      </c>
      <c r="D7" s="339">
        <v>790964.37999999977</v>
      </c>
      <c r="E7" s="339">
        <v>285908.52000000008</v>
      </c>
      <c r="F7" s="339">
        <v>141885.44</v>
      </c>
      <c r="G7" s="339">
        <v>1495427.5200000003</v>
      </c>
      <c r="H7" s="339">
        <v>50333.340000000004</v>
      </c>
      <c r="I7" s="339">
        <v>2037022.570000001</v>
      </c>
      <c r="J7" s="339">
        <v>360250.62</v>
      </c>
      <c r="K7" s="339">
        <v>11487.12</v>
      </c>
      <c r="L7" s="339">
        <v>425102.66999999993</v>
      </c>
      <c r="M7" s="339">
        <v>342335.75999999995</v>
      </c>
      <c r="N7" s="339">
        <v>1066091.27</v>
      </c>
      <c r="O7" s="339">
        <v>45</v>
      </c>
      <c r="P7" s="105"/>
      <c r="Q7" s="105"/>
    </row>
    <row r="8" spans="2:22" x14ac:dyDescent="0.25">
      <c r="B8" s="175" t="s">
        <v>262</v>
      </c>
      <c r="C8" s="339">
        <v>93164.200000000012</v>
      </c>
      <c r="D8" s="339">
        <v>238449.79</v>
      </c>
      <c r="E8" s="339">
        <v>11860.160000000002</v>
      </c>
      <c r="F8" s="339">
        <v>16147.55</v>
      </c>
      <c r="G8" s="339">
        <v>30189.409999999993</v>
      </c>
      <c r="H8" s="339">
        <v>1110410.2200000002</v>
      </c>
      <c r="I8" s="339">
        <v>11626.21</v>
      </c>
      <c r="J8" s="339">
        <v>659378.20000000007</v>
      </c>
      <c r="K8" s="339">
        <v>258299.15</v>
      </c>
      <c r="L8" s="339">
        <v>249</v>
      </c>
      <c r="M8" s="339">
        <v>64623.97</v>
      </c>
      <c r="N8" s="339">
        <v>275280.49</v>
      </c>
      <c r="O8" s="339">
        <v>11</v>
      </c>
      <c r="P8" s="105"/>
      <c r="Q8" s="105"/>
    </row>
    <row r="9" spans="2:22" x14ac:dyDescent="0.25">
      <c r="B9" s="176" t="s">
        <v>263</v>
      </c>
      <c r="C9" s="339">
        <v>256075.25</v>
      </c>
      <c r="D9" s="339">
        <v>56737.240000000005</v>
      </c>
      <c r="E9" s="339">
        <v>152169.18</v>
      </c>
      <c r="F9" s="339">
        <v>57053.26</v>
      </c>
      <c r="G9" s="339">
        <v>13091.99</v>
      </c>
      <c r="H9" s="339">
        <v>2662.83</v>
      </c>
      <c r="I9" s="339">
        <v>517938.08</v>
      </c>
      <c r="J9" s="339">
        <v>3872.16</v>
      </c>
      <c r="K9" s="339">
        <v>111662.71</v>
      </c>
      <c r="L9" s="339">
        <v>366749.55000000005</v>
      </c>
      <c r="M9" s="339">
        <v>385.08000000000004</v>
      </c>
      <c r="N9" s="339">
        <v>3680.1700000000005</v>
      </c>
      <c r="O9" s="339">
        <v>7</v>
      </c>
      <c r="P9" s="105"/>
      <c r="Q9" s="105"/>
    </row>
    <row r="10" spans="2:22" x14ac:dyDescent="0.25">
      <c r="B10" s="177" t="s">
        <v>264</v>
      </c>
      <c r="C10" s="339">
        <v>4614.8499999999995</v>
      </c>
      <c r="D10" s="339">
        <v>4461.41</v>
      </c>
      <c r="E10" s="339">
        <v>2862.54</v>
      </c>
      <c r="F10" s="339">
        <v>246.84</v>
      </c>
      <c r="G10" s="339">
        <v>49533.659999999996</v>
      </c>
      <c r="H10" s="339">
        <v>52504.759999999995</v>
      </c>
      <c r="I10" s="339">
        <v>53288.81</v>
      </c>
      <c r="J10" s="339">
        <v>5613.93</v>
      </c>
      <c r="K10" s="339">
        <v>1611.94</v>
      </c>
      <c r="L10" s="339">
        <v>5348.02</v>
      </c>
      <c r="M10" s="339">
        <v>109518.08</v>
      </c>
      <c r="N10" s="339">
        <v>7472.16</v>
      </c>
      <c r="O10" s="339">
        <v>4</v>
      </c>
      <c r="P10" s="105"/>
      <c r="Q10" s="105"/>
    </row>
    <row r="11" spans="2:22" x14ac:dyDescent="0.25">
      <c r="B11" s="178" t="s">
        <v>265</v>
      </c>
      <c r="C11" s="339">
        <v>14570.149999999998</v>
      </c>
      <c r="D11" s="339">
        <v>10291.27</v>
      </c>
      <c r="E11" s="339">
        <v>872.6400000000001</v>
      </c>
      <c r="F11" s="339">
        <v>780.92000000000007</v>
      </c>
      <c r="G11" s="339">
        <v>765.92000000000007</v>
      </c>
      <c r="H11" s="339">
        <v>740.92000000000007</v>
      </c>
      <c r="I11" s="339">
        <v>962.76</v>
      </c>
      <c r="J11" s="339">
        <v>942.76</v>
      </c>
      <c r="K11" s="339">
        <v>4178.83</v>
      </c>
      <c r="L11" s="339">
        <v>4128.83</v>
      </c>
      <c r="M11" s="339">
        <v>4078.83</v>
      </c>
      <c r="N11" s="339">
        <v>3781.99</v>
      </c>
      <c r="O11" s="339">
        <v>3</v>
      </c>
      <c r="P11" s="105"/>
      <c r="Q11" s="105"/>
    </row>
    <row r="12" spans="2:22" x14ac:dyDescent="0.25">
      <c r="B12" s="179" t="s">
        <v>266</v>
      </c>
      <c r="C12" s="339">
        <v>20679.93</v>
      </c>
      <c r="D12" s="339">
        <v>19744.329999999998</v>
      </c>
      <c r="E12" s="339">
        <v>19724.329999999998</v>
      </c>
      <c r="F12" s="339">
        <v>19529.129999999997</v>
      </c>
      <c r="G12" s="339">
        <v>15488.19</v>
      </c>
      <c r="H12" s="339">
        <v>12352.91</v>
      </c>
      <c r="I12" s="339">
        <v>12352.91</v>
      </c>
      <c r="J12" s="339">
        <v>12352.91</v>
      </c>
      <c r="K12" s="339">
        <v>13023.83</v>
      </c>
      <c r="L12" s="339">
        <v>12943.83</v>
      </c>
      <c r="M12" s="339">
        <v>12923.83</v>
      </c>
      <c r="N12" s="339">
        <v>12749.75</v>
      </c>
      <c r="O12" s="339">
        <v>26</v>
      </c>
      <c r="P12" s="105"/>
      <c r="Q12" s="105"/>
      <c r="S12" s="146"/>
    </row>
    <row r="13" spans="2:22" ht="15.75" thickBot="1" x14ac:dyDescent="0.3">
      <c r="B13" s="105"/>
      <c r="C13" s="180">
        <f t="shared" ref="C13:N13" si="0">SUM(C7:C12)</f>
        <v>1852868.4999999998</v>
      </c>
      <c r="D13" s="180">
        <f t="shared" si="0"/>
        <v>1120648.42</v>
      </c>
      <c r="E13" s="180">
        <f t="shared" si="0"/>
        <v>473397.37000000005</v>
      </c>
      <c r="F13" s="180">
        <f t="shared" si="0"/>
        <v>235643.14</v>
      </c>
      <c r="G13" s="180">
        <f t="shared" si="0"/>
        <v>1604496.69</v>
      </c>
      <c r="H13" s="180">
        <f t="shared" si="0"/>
        <v>1229004.9800000002</v>
      </c>
      <c r="I13" s="180">
        <f t="shared" si="0"/>
        <v>2633191.3400000008</v>
      </c>
      <c r="J13" s="180">
        <f t="shared" si="0"/>
        <v>1042410.5800000002</v>
      </c>
      <c r="K13" s="180">
        <f t="shared" si="0"/>
        <v>400263.58000000007</v>
      </c>
      <c r="L13" s="180">
        <f t="shared" si="0"/>
        <v>814521.89999999991</v>
      </c>
      <c r="M13" s="180">
        <f t="shared" si="0"/>
        <v>533865.55000000005</v>
      </c>
      <c r="N13" s="180">
        <f t="shared" si="0"/>
        <v>1369055.8299999998</v>
      </c>
      <c r="O13" s="180">
        <f>SUM(O7:O12)</f>
        <v>96</v>
      </c>
      <c r="P13" s="105"/>
      <c r="Q13" s="105"/>
      <c r="R13" s="105"/>
      <c r="S13" s="105"/>
    </row>
    <row r="14" spans="2:22" ht="15.75" thickTop="1" x14ac:dyDescent="0.25">
      <c r="B14" s="147"/>
      <c r="C14" s="147"/>
      <c r="D14" s="147"/>
      <c r="E14" s="181"/>
      <c r="F14" s="105"/>
      <c r="G14" s="105"/>
      <c r="H14" s="105"/>
      <c r="I14" s="105"/>
      <c r="J14" s="105"/>
      <c r="K14" s="105"/>
      <c r="L14" s="105"/>
      <c r="M14" s="105"/>
      <c r="N14" s="105"/>
      <c r="O14" s="105"/>
      <c r="P14" s="105"/>
      <c r="Q14" s="105"/>
      <c r="R14" s="105"/>
      <c r="S14" s="105"/>
      <c r="T14" s="105"/>
      <c r="U14" s="105"/>
      <c r="V14" s="105"/>
    </row>
    <row r="15" spans="2:22" x14ac:dyDescent="0.25">
      <c r="B15" s="340"/>
      <c r="C15" s="340"/>
      <c r="D15" s="340"/>
      <c r="E15" s="181"/>
      <c r="F15" s="337"/>
      <c r="G15" s="337"/>
      <c r="H15" s="337"/>
      <c r="I15" s="337"/>
      <c r="J15" s="337"/>
      <c r="K15" s="337"/>
      <c r="L15" s="337"/>
      <c r="M15" s="337"/>
      <c r="N15" s="337"/>
      <c r="O15" s="337"/>
    </row>
    <row r="16" spans="2:22" ht="15" customHeight="1" x14ac:dyDescent="0.25">
      <c r="B16" s="148" t="str">
        <f>"Top 5 Debtors: "&amp;MID(B1,28,30)</f>
        <v>Top 5 Debtors:  31st March 26</v>
      </c>
      <c r="C16" s="105"/>
      <c r="D16" s="105"/>
      <c r="E16" s="105"/>
      <c r="F16" s="105"/>
      <c r="G16" s="105"/>
      <c r="H16" s="105"/>
      <c r="I16" s="602" t="s">
        <v>267</v>
      </c>
      <c r="J16" s="602"/>
      <c r="K16" s="602"/>
      <c r="L16" s="602"/>
      <c r="M16" s="602"/>
      <c r="N16" s="602"/>
      <c r="O16" s="105"/>
      <c r="P16" s="105"/>
    </row>
    <row r="17" spans="1:26" s="144" customFormat="1" ht="37.5" customHeight="1" x14ac:dyDescent="0.25">
      <c r="A17" s="359"/>
      <c r="B17" s="149" t="s">
        <v>268</v>
      </c>
      <c r="C17" s="341"/>
      <c r="D17" s="341"/>
      <c r="E17" s="150" t="s">
        <v>269</v>
      </c>
      <c r="F17" s="150" t="s">
        <v>270</v>
      </c>
      <c r="G17" s="150" t="s">
        <v>271</v>
      </c>
      <c r="H17" s="150" t="s">
        <v>272</v>
      </c>
      <c r="I17" s="342" t="s">
        <v>261</v>
      </c>
      <c r="J17" s="182" t="s">
        <v>262</v>
      </c>
      <c r="K17" s="182" t="s">
        <v>263</v>
      </c>
      <c r="L17" s="182" t="s">
        <v>264</v>
      </c>
      <c r="M17" s="182" t="s">
        <v>265</v>
      </c>
      <c r="N17" s="182" t="s">
        <v>266</v>
      </c>
      <c r="O17" s="150"/>
    </row>
    <row r="18" spans="1:26" x14ac:dyDescent="0.25">
      <c r="B18" s="151" t="s">
        <v>273</v>
      </c>
      <c r="C18" s="343"/>
      <c r="D18" s="343"/>
      <c r="E18" s="183">
        <v>528393.87</v>
      </c>
      <c r="F18" s="183">
        <v>2</v>
      </c>
      <c r="G18" s="344">
        <v>0.38595494677525299</v>
      </c>
      <c r="H18" s="243">
        <v>2.0833333333333332E-2</v>
      </c>
      <c r="I18" s="184">
        <v>532962.98</v>
      </c>
      <c r="J18" s="184">
        <v>0</v>
      </c>
      <c r="K18" s="184">
        <v>0</v>
      </c>
      <c r="L18" s="184">
        <v>0</v>
      </c>
      <c r="M18" s="184">
        <v>0</v>
      </c>
      <c r="N18" s="184">
        <v>-4569.1099999999997</v>
      </c>
      <c r="O18" s="344"/>
      <c r="W18" s="152"/>
      <c r="Z18" s="153"/>
    </row>
    <row r="19" spans="1:26" x14ac:dyDescent="0.25">
      <c r="B19" s="151" t="s">
        <v>274</v>
      </c>
      <c r="C19" s="343"/>
      <c r="D19" s="343"/>
      <c r="E19" s="183">
        <v>258095.03</v>
      </c>
      <c r="F19" s="183">
        <v>1</v>
      </c>
      <c r="G19" s="344">
        <v>0.18852045646670224</v>
      </c>
      <c r="H19" s="243">
        <v>1.0416666666666666E-2</v>
      </c>
      <c r="I19" s="184">
        <v>0</v>
      </c>
      <c r="J19" s="184">
        <v>258095.03</v>
      </c>
      <c r="K19" s="184">
        <v>0</v>
      </c>
      <c r="L19" s="184">
        <v>0</v>
      </c>
      <c r="M19" s="184">
        <v>0</v>
      </c>
      <c r="N19" s="184">
        <v>0</v>
      </c>
      <c r="O19" s="344"/>
      <c r="Z19" s="153"/>
    </row>
    <row r="20" spans="1:26" x14ac:dyDescent="0.25">
      <c r="B20" s="151" t="s">
        <v>275</v>
      </c>
      <c r="C20" s="343"/>
      <c r="D20" s="343"/>
      <c r="E20" s="183">
        <v>181363.13999999998</v>
      </c>
      <c r="F20" s="183">
        <v>3</v>
      </c>
      <c r="G20" s="344">
        <v>0.13247315122276637</v>
      </c>
      <c r="H20" s="243">
        <v>3.125E-2</v>
      </c>
      <c r="I20" s="184">
        <v>181300.74</v>
      </c>
      <c r="J20" s="184">
        <v>0</v>
      </c>
      <c r="K20" s="184">
        <v>62.4</v>
      </c>
      <c r="L20" s="184">
        <v>0</v>
      </c>
      <c r="M20" s="184">
        <v>0</v>
      </c>
      <c r="N20" s="184">
        <v>0</v>
      </c>
      <c r="O20" s="344"/>
      <c r="Z20" s="153"/>
    </row>
    <row r="21" spans="1:26" x14ac:dyDescent="0.25">
      <c r="B21" s="151" t="s">
        <v>276</v>
      </c>
      <c r="C21" s="343"/>
      <c r="D21" s="343"/>
      <c r="E21" s="183">
        <v>87500</v>
      </c>
      <c r="F21" s="183">
        <v>1</v>
      </c>
      <c r="G21" s="344">
        <v>6.3912660157913331E-2</v>
      </c>
      <c r="H21" s="243">
        <v>1.0416666666666666E-2</v>
      </c>
      <c r="I21" s="184">
        <v>87500</v>
      </c>
      <c r="J21" s="184">
        <v>0</v>
      </c>
      <c r="K21" s="184">
        <v>0</v>
      </c>
      <c r="L21" s="184">
        <v>0</v>
      </c>
      <c r="M21" s="184">
        <v>0</v>
      </c>
      <c r="N21" s="184">
        <v>0</v>
      </c>
      <c r="O21" s="344"/>
      <c r="Z21" s="153"/>
    </row>
    <row r="22" spans="1:26" x14ac:dyDescent="0.25">
      <c r="B22" s="151" t="s">
        <v>277</v>
      </c>
      <c r="C22" s="343"/>
      <c r="D22" s="343"/>
      <c r="E22" s="183">
        <v>76513.14</v>
      </c>
      <c r="F22" s="183">
        <v>3</v>
      </c>
      <c r="G22" s="344">
        <v>5.5887523593541086E-2</v>
      </c>
      <c r="H22" s="243">
        <v>3.125E-2</v>
      </c>
      <c r="I22" s="184">
        <v>70440.479999999996</v>
      </c>
      <c r="J22" s="184">
        <v>0</v>
      </c>
      <c r="K22" s="184">
        <v>0</v>
      </c>
      <c r="L22" s="184">
        <v>0</v>
      </c>
      <c r="M22" s="184">
        <v>0</v>
      </c>
      <c r="N22" s="184">
        <v>6072.66</v>
      </c>
      <c r="O22" s="344"/>
      <c r="Z22" s="153"/>
    </row>
    <row r="23" spans="1:26" ht="15.75" thickBot="1" x14ac:dyDescent="0.3">
      <c r="B23" s="105"/>
      <c r="C23" s="105"/>
      <c r="D23" s="105"/>
      <c r="E23" s="185">
        <v>1131865.18</v>
      </c>
      <c r="F23" s="345">
        <v>10</v>
      </c>
      <c r="G23" s="346">
        <v>0.826748738216176</v>
      </c>
      <c r="H23" s="346">
        <v>0.10416666666666667</v>
      </c>
      <c r="I23" s="347">
        <v>872204.2</v>
      </c>
      <c r="J23" s="347">
        <v>258095.03</v>
      </c>
      <c r="K23" s="347">
        <v>62.4</v>
      </c>
      <c r="L23" s="347">
        <v>0</v>
      </c>
      <c r="M23" s="347">
        <v>0</v>
      </c>
      <c r="N23" s="347">
        <v>1503.5500000000002</v>
      </c>
      <c r="O23" s="348"/>
    </row>
    <row r="24" spans="1:26" ht="15.75" thickTop="1" x14ac:dyDescent="0.25">
      <c r="B24" s="105"/>
      <c r="C24" s="105"/>
      <c r="D24" s="105"/>
      <c r="E24" s="194"/>
      <c r="F24" s="349"/>
      <c r="G24" s="349"/>
      <c r="H24" s="349"/>
      <c r="I24" s="349"/>
      <c r="J24" s="349"/>
      <c r="K24" s="349"/>
      <c r="L24" s="349"/>
      <c r="M24" s="349"/>
      <c r="N24" s="349"/>
      <c r="O24" s="337"/>
      <c r="P24" s="154"/>
      <c r="Q24" s="154"/>
      <c r="R24" s="154"/>
      <c r="S24" s="154"/>
      <c r="T24" s="154"/>
      <c r="U24" s="154"/>
    </row>
    <row r="25" spans="1:26" x14ac:dyDescent="0.25">
      <c r="B25" s="105"/>
      <c r="C25" s="105"/>
      <c r="D25" s="105"/>
      <c r="E25" s="155"/>
      <c r="F25" s="105"/>
      <c r="G25" s="105"/>
      <c r="H25" s="105"/>
      <c r="I25" s="105"/>
      <c r="J25" s="105"/>
      <c r="K25" s="105"/>
      <c r="L25" s="105"/>
      <c r="M25" s="105"/>
      <c r="N25" s="105"/>
      <c r="O25" s="105"/>
      <c r="P25" s="105"/>
      <c r="Q25" s="105"/>
      <c r="R25" s="105"/>
      <c r="S25" s="105"/>
      <c r="T25" s="105"/>
      <c r="U25" s="105"/>
    </row>
    <row r="26" spans="1:26" x14ac:dyDescent="0.25">
      <c r="B26" s="337"/>
      <c r="C26" s="337"/>
      <c r="D26" s="337"/>
      <c r="E26" s="337"/>
      <c r="F26" s="337"/>
      <c r="G26" s="337"/>
      <c r="H26" s="337"/>
      <c r="I26" s="337"/>
      <c r="J26" s="337"/>
      <c r="K26" s="337"/>
      <c r="L26" s="337"/>
      <c r="M26" s="337"/>
      <c r="N26" s="337"/>
      <c r="O26" s="337"/>
    </row>
    <row r="27" spans="1:26" x14ac:dyDescent="0.25">
      <c r="B27" s="603" t="str">
        <f>"Debt Paid in Period Age Summary @"&amp;MID(B1,28,30)</f>
        <v>Debt Paid in Period Age Summary @ 31st March 26</v>
      </c>
      <c r="C27" s="604"/>
      <c r="D27" s="604"/>
      <c r="E27" s="604"/>
      <c r="F27" s="604"/>
      <c r="G27" s="337"/>
      <c r="H27" s="337"/>
      <c r="I27" s="337"/>
      <c r="J27" s="337"/>
      <c r="K27" s="337"/>
      <c r="L27" s="337"/>
      <c r="M27" s="337"/>
      <c r="N27" s="337"/>
      <c r="O27" s="105"/>
      <c r="P27" s="105"/>
      <c r="Q27" s="156"/>
      <c r="R27" s="146"/>
      <c r="T27" s="105"/>
      <c r="U27" s="105"/>
    </row>
    <row r="28" spans="1:26" x14ac:dyDescent="0.25">
      <c r="B28" s="157" t="s">
        <v>246</v>
      </c>
      <c r="C28" s="157" t="s">
        <v>278</v>
      </c>
      <c r="D28" s="157" t="s">
        <v>278</v>
      </c>
      <c r="E28" s="157" t="s">
        <v>278</v>
      </c>
      <c r="F28" s="157" t="s">
        <v>278</v>
      </c>
      <c r="G28" s="157" t="s">
        <v>278</v>
      </c>
      <c r="H28" s="157" t="s">
        <v>278</v>
      </c>
      <c r="I28" s="157" t="s">
        <v>278</v>
      </c>
      <c r="J28" s="157" t="s">
        <v>278</v>
      </c>
      <c r="K28" s="157" t="s">
        <v>278</v>
      </c>
      <c r="L28" s="157" t="s">
        <v>278</v>
      </c>
      <c r="M28" s="157" t="s">
        <v>278</v>
      </c>
      <c r="N28" s="157" t="s">
        <v>278</v>
      </c>
      <c r="O28" s="157"/>
      <c r="P28" s="157"/>
      <c r="Q28" s="157"/>
      <c r="R28" s="157"/>
      <c r="T28" s="158"/>
    </row>
    <row r="29" spans="1:26" x14ac:dyDescent="0.25">
      <c r="B29" s="105"/>
      <c r="C29" s="103" t="s">
        <v>279</v>
      </c>
      <c r="D29" s="103" t="s">
        <v>280</v>
      </c>
      <c r="E29" s="103" t="s">
        <v>281</v>
      </c>
      <c r="F29" s="103" t="s">
        <v>282</v>
      </c>
      <c r="G29" s="103" t="s">
        <v>283</v>
      </c>
      <c r="H29" s="103" t="s">
        <v>284</v>
      </c>
      <c r="I29" s="103" t="s">
        <v>285</v>
      </c>
      <c r="J29" s="103" t="s">
        <v>286</v>
      </c>
      <c r="K29" s="103" t="s">
        <v>287</v>
      </c>
      <c r="L29" s="103" t="s">
        <v>487</v>
      </c>
      <c r="M29" s="103" t="s">
        <v>488</v>
      </c>
      <c r="N29" s="103" t="s">
        <v>489</v>
      </c>
      <c r="O29" s="105"/>
      <c r="P29" s="103"/>
      <c r="Q29" s="103"/>
      <c r="R29" s="103"/>
      <c r="T29" s="158"/>
    </row>
    <row r="30" spans="1:26" x14ac:dyDescent="0.25">
      <c r="B30" s="159" t="s">
        <v>288</v>
      </c>
      <c r="C30" s="160">
        <v>-695989.33000000019</v>
      </c>
      <c r="D30" s="160">
        <v>-695989.33000000019</v>
      </c>
      <c r="E30" s="160">
        <v>-695989.33000000019</v>
      </c>
      <c r="F30" s="160">
        <v>-653580.7899999998</v>
      </c>
      <c r="G30" s="160">
        <v>-653580.7899999998</v>
      </c>
      <c r="H30" s="160">
        <v>-653580.7899999998</v>
      </c>
      <c r="I30" s="160">
        <v>-799751.72999999986</v>
      </c>
      <c r="J30" s="160">
        <v>-799751.72999999986</v>
      </c>
      <c r="K30" s="160">
        <v>-799751.72999999986</v>
      </c>
      <c r="L30" s="160">
        <v>-287005.93</v>
      </c>
      <c r="M30" s="160">
        <v>-287005.93</v>
      </c>
      <c r="N30" s="160">
        <v>-287005.93</v>
      </c>
      <c r="O30" s="159"/>
      <c r="P30" s="161"/>
      <c r="Q30" s="161"/>
      <c r="R30" s="161"/>
      <c r="T30" s="158"/>
    </row>
    <row r="31" spans="1:26" x14ac:dyDescent="0.25">
      <c r="B31" s="159" t="s">
        <v>289</v>
      </c>
      <c r="C31" s="160"/>
      <c r="D31" s="160">
        <v>-1969883.15</v>
      </c>
      <c r="E31" s="160">
        <v>-1969883.15</v>
      </c>
      <c r="F31" s="160"/>
      <c r="G31" s="160">
        <v>-163158.94</v>
      </c>
      <c r="H31" s="160">
        <v>-163158.94</v>
      </c>
      <c r="I31" s="160"/>
      <c r="J31" s="160">
        <v>-2037021.1600000006</v>
      </c>
      <c r="K31" s="160">
        <v>-2037021.1600000006</v>
      </c>
      <c r="L31" s="160"/>
      <c r="M31" s="160">
        <v>-674245.13</v>
      </c>
      <c r="N31" s="160">
        <v>-674245.13</v>
      </c>
      <c r="O31" s="159"/>
      <c r="P31" s="161"/>
      <c r="Q31" s="161"/>
      <c r="R31" s="161"/>
      <c r="T31" s="158"/>
    </row>
    <row r="32" spans="1:26" x14ac:dyDescent="0.25">
      <c r="B32" s="159" t="s">
        <v>290</v>
      </c>
      <c r="C32" s="160"/>
      <c r="D32" s="160"/>
      <c r="E32" s="160">
        <v>-1699212.6500000001</v>
      </c>
      <c r="F32" s="160"/>
      <c r="G32" s="160"/>
      <c r="H32" s="160">
        <v>-556341.51</v>
      </c>
      <c r="I32" s="160"/>
      <c r="J32" s="160"/>
      <c r="K32" s="160">
        <v>-760227.01000000013</v>
      </c>
      <c r="L32" s="160"/>
      <c r="M32" s="160"/>
      <c r="N32" s="160">
        <v>-966703.43999999983</v>
      </c>
      <c r="O32" s="159"/>
      <c r="P32" s="161"/>
      <c r="Q32" s="161"/>
      <c r="R32" s="161"/>
      <c r="T32" s="158"/>
      <c r="V32" s="162"/>
    </row>
    <row r="33" spans="1:25" ht="15.75" thickBot="1" x14ac:dyDescent="0.3">
      <c r="B33" s="105"/>
      <c r="C33" s="186">
        <f t="shared" ref="C33:N33" si="1">SUM(C30:C32)</f>
        <v>-695989.33000000019</v>
      </c>
      <c r="D33" s="186">
        <f t="shared" si="1"/>
        <v>-2665872.48</v>
      </c>
      <c r="E33" s="186">
        <f t="shared" si="1"/>
        <v>-4365085.13</v>
      </c>
      <c r="F33" s="186">
        <f t="shared" si="1"/>
        <v>-653580.7899999998</v>
      </c>
      <c r="G33" s="186">
        <f t="shared" si="1"/>
        <v>-816739.72999999975</v>
      </c>
      <c r="H33" s="186">
        <f t="shared" si="1"/>
        <v>-1373081.2399999998</v>
      </c>
      <c r="I33" s="186">
        <f t="shared" si="1"/>
        <v>-799751.72999999986</v>
      </c>
      <c r="J33" s="186">
        <f t="shared" si="1"/>
        <v>-2836772.8900000006</v>
      </c>
      <c r="K33" s="186">
        <f t="shared" si="1"/>
        <v>-3596999.9000000008</v>
      </c>
      <c r="L33" s="186">
        <f t="shared" si="1"/>
        <v>-287005.93</v>
      </c>
      <c r="M33" s="186">
        <f t="shared" si="1"/>
        <v>-961251.06</v>
      </c>
      <c r="N33" s="186">
        <f t="shared" si="1"/>
        <v>-1927954.5</v>
      </c>
      <c r="O33" s="105"/>
      <c r="P33" s="163"/>
      <c r="Q33" s="163"/>
      <c r="R33" s="163"/>
      <c r="V33" s="162"/>
      <c r="W33" s="164"/>
    </row>
    <row r="34" spans="1:25" ht="15.75" thickTop="1" x14ac:dyDescent="0.25">
      <c r="B34" s="105"/>
      <c r="C34" s="337"/>
      <c r="D34" s="337"/>
      <c r="E34" s="337"/>
      <c r="F34" s="337"/>
      <c r="G34" s="337"/>
      <c r="H34" s="337"/>
      <c r="I34" s="337"/>
      <c r="J34" s="337"/>
      <c r="K34" s="337"/>
      <c r="L34" s="337"/>
      <c r="M34" s="337"/>
      <c r="N34" s="337"/>
      <c r="O34" s="105"/>
      <c r="P34" s="105"/>
      <c r="Q34" s="165"/>
      <c r="R34" s="166"/>
      <c r="S34" s="167"/>
      <c r="T34" s="168"/>
      <c r="Y34" s="164"/>
    </row>
    <row r="35" spans="1:25" x14ac:dyDescent="0.25">
      <c r="B35" s="105"/>
      <c r="O35" s="105"/>
      <c r="P35" s="105"/>
      <c r="Q35" s="165"/>
      <c r="R35" s="166"/>
      <c r="S35" s="167"/>
      <c r="T35" s="168"/>
      <c r="Y35" s="164"/>
    </row>
    <row r="36" spans="1:25" x14ac:dyDescent="0.25">
      <c r="R36" s="166"/>
      <c r="S36" s="167"/>
      <c r="T36" s="168"/>
      <c r="Y36" s="164">
        <f>SUM(Y33:Y34)</f>
        <v>0</v>
      </c>
    </row>
    <row r="37" spans="1:25" x14ac:dyDescent="0.25">
      <c r="B37" s="244"/>
      <c r="C37" s="245"/>
      <c r="D37" s="245"/>
      <c r="E37" s="169"/>
      <c r="F37" s="169"/>
      <c r="G37" s="169"/>
      <c r="H37" s="169"/>
      <c r="I37" s="169"/>
      <c r="J37" s="169"/>
      <c r="K37" s="169"/>
      <c r="L37" s="169"/>
      <c r="M37" s="169"/>
      <c r="N37" s="169"/>
      <c r="O37" s="169"/>
      <c r="P37" s="169"/>
      <c r="Q37" s="165"/>
      <c r="R37" s="166"/>
      <c r="S37" s="167"/>
      <c r="T37" s="168"/>
    </row>
    <row r="38" spans="1:25" x14ac:dyDescent="0.25">
      <c r="B38" s="252" t="s">
        <v>291</v>
      </c>
      <c r="C38" s="246"/>
      <c r="D38" s="247"/>
      <c r="E38" s="169"/>
      <c r="F38" s="169"/>
      <c r="G38" s="169"/>
      <c r="H38" s="169"/>
      <c r="I38" s="169"/>
      <c r="J38" s="169"/>
      <c r="K38" s="169"/>
      <c r="L38" s="169"/>
      <c r="M38" s="169"/>
      <c r="N38" s="169"/>
      <c r="O38" s="169"/>
      <c r="P38" s="169"/>
      <c r="Q38" s="165"/>
      <c r="R38" s="166"/>
      <c r="S38" s="167"/>
      <c r="T38" s="168"/>
    </row>
    <row r="39" spans="1:25" x14ac:dyDescent="0.25">
      <c r="B39" s="248"/>
      <c r="C39" s="249"/>
      <c r="D39" s="249"/>
      <c r="E39" s="170"/>
      <c r="F39" s="171"/>
      <c r="G39" s="171"/>
      <c r="H39" s="172"/>
      <c r="I39" s="172"/>
      <c r="J39" s="171"/>
      <c r="K39" s="171"/>
      <c r="L39" s="171"/>
      <c r="M39" s="171"/>
      <c r="N39" s="148"/>
    </row>
    <row r="40" spans="1:25" x14ac:dyDescent="0.25">
      <c r="B40" s="480" t="s">
        <v>292</v>
      </c>
      <c r="C40" s="480" t="s">
        <v>293</v>
      </c>
      <c r="D40" s="480" t="s">
        <v>71</v>
      </c>
      <c r="E40" s="480" t="s">
        <v>168</v>
      </c>
      <c r="F40" s="480" t="s">
        <v>294</v>
      </c>
      <c r="G40" s="480" t="s">
        <v>295</v>
      </c>
      <c r="H40" s="169"/>
      <c r="I40" s="169"/>
      <c r="J40" s="171"/>
      <c r="K40" s="171"/>
      <c r="L40" s="171"/>
      <c r="M40" s="171"/>
      <c r="N40" s="173"/>
    </row>
    <row r="41" spans="1:25" s="365" customFormat="1" x14ac:dyDescent="0.25">
      <c r="A41" s="362"/>
      <c r="B41" s="363" t="s">
        <v>296</v>
      </c>
      <c r="C41" s="1">
        <v>3000340</v>
      </c>
      <c r="D41" s="364">
        <v>182.9</v>
      </c>
      <c r="E41" s="363"/>
      <c r="F41" s="1">
        <v>201802</v>
      </c>
      <c r="G41" s="600" t="s">
        <v>297</v>
      </c>
      <c r="H41" s="600"/>
      <c r="I41" s="600"/>
      <c r="J41" s="600"/>
      <c r="K41" s="600"/>
      <c r="L41" s="600"/>
      <c r="M41" s="600"/>
      <c r="N41" s="600"/>
      <c r="O41" s="600"/>
      <c r="P41" s="526"/>
    </row>
    <row r="42" spans="1:25" s="365" customFormat="1" x14ac:dyDescent="0.25">
      <c r="A42" s="362"/>
      <c r="B42" s="363" t="s">
        <v>296</v>
      </c>
      <c r="C42" s="1">
        <v>3000371</v>
      </c>
      <c r="D42" s="364">
        <v>517.5</v>
      </c>
      <c r="E42" s="363"/>
      <c r="F42" s="1">
        <v>201802</v>
      </c>
      <c r="G42" s="600" t="s">
        <v>298</v>
      </c>
      <c r="H42" s="600"/>
      <c r="I42" s="600"/>
      <c r="J42" s="600"/>
      <c r="K42" s="600"/>
      <c r="L42" s="600"/>
      <c r="M42" s="600"/>
      <c r="N42" s="600"/>
      <c r="O42" s="600"/>
      <c r="P42" s="526"/>
    </row>
    <row r="43" spans="1:25" s="365" customFormat="1" x14ac:dyDescent="0.25">
      <c r="A43" s="362"/>
      <c r="B43" s="363" t="s">
        <v>277</v>
      </c>
      <c r="C43" s="1">
        <v>3000568</v>
      </c>
      <c r="D43" s="364">
        <v>6072.66</v>
      </c>
      <c r="E43" s="363"/>
      <c r="F43" s="1">
        <v>201809</v>
      </c>
      <c r="G43" s="600" t="s">
        <v>299</v>
      </c>
      <c r="H43" s="600"/>
      <c r="I43" s="600"/>
      <c r="J43" s="600"/>
      <c r="K43" s="600"/>
      <c r="L43" s="600"/>
      <c r="M43" s="600"/>
      <c r="N43" s="600"/>
      <c r="O43" s="600"/>
      <c r="P43" s="526"/>
    </row>
    <row r="44" spans="1:25" s="365" customFormat="1" x14ac:dyDescent="0.25">
      <c r="A44" s="362"/>
      <c r="B44" s="363" t="s">
        <v>300</v>
      </c>
      <c r="C44" s="1">
        <v>3000023</v>
      </c>
      <c r="D44" s="364">
        <v>250</v>
      </c>
      <c r="E44" s="363"/>
      <c r="F44" s="1">
        <v>201704</v>
      </c>
      <c r="G44" s="600" t="s">
        <v>301</v>
      </c>
      <c r="H44" s="600"/>
      <c r="I44" s="600"/>
      <c r="J44" s="600"/>
      <c r="K44" s="600"/>
      <c r="L44" s="600"/>
      <c r="M44" s="600"/>
      <c r="N44" s="600"/>
      <c r="O44" s="600"/>
      <c r="P44" s="526"/>
    </row>
    <row r="45" spans="1:25" s="365" customFormat="1" ht="30" x14ac:dyDescent="0.25">
      <c r="A45" s="362"/>
      <c r="B45" s="363" t="s">
        <v>300</v>
      </c>
      <c r="C45" s="1">
        <v>3000037</v>
      </c>
      <c r="D45" s="364">
        <v>50</v>
      </c>
      <c r="E45" s="363"/>
      <c r="F45" s="1">
        <v>201704</v>
      </c>
      <c r="G45" s="366" t="s">
        <v>302</v>
      </c>
      <c r="H45" s="367"/>
      <c r="I45" s="367"/>
      <c r="J45" s="368"/>
      <c r="K45" s="368"/>
      <c r="L45" s="368"/>
      <c r="M45" s="368"/>
      <c r="N45" s="369"/>
      <c r="O45" s="370"/>
      <c r="P45" s="526"/>
    </row>
    <row r="46" spans="1:25" s="365" customFormat="1" x14ac:dyDescent="0.25">
      <c r="A46" s="362"/>
      <c r="B46" s="363" t="s">
        <v>303</v>
      </c>
      <c r="C46" s="371">
        <v>3001038</v>
      </c>
      <c r="D46" s="372">
        <v>124.75</v>
      </c>
      <c r="E46" s="373"/>
      <c r="F46" s="1">
        <v>201908</v>
      </c>
      <c r="G46" s="600" t="s">
        <v>304</v>
      </c>
      <c r="H46" s="600"/>
      <c r="I46" s="600"/>
      <c r="J46" s="600"/>
      <c r="K46" s="600"/>
      <c r="L46" s="600"/>
      <c r="M46" s="600"/>
      <c r="N46" s="600"/>
      <c r="O46" s="600"/>
      <c r="P46" s="526"/>
    </row>
    <row r="47" spans="1:25" s="365" customFormat="1" x14ac:dyDescent="0.25">
      <c r="A47" s="362"/>
      <c r="B47" s="363" t="s">
        <v>303</v>
      </c>
      <c r="C47" s="1">
        <v>3001341</v>
      </c>
      <c r="D47" s="364">
        <v>135.6</v>
      </c>
      <c r="E47" s="363"/>
      <c r="F47" s="1">
        <v>202001</v>
      </c>
      <c r="G47" s="600" t="s">
        <v>305</v>
      </c>
      <c r="H47" s="600"/>
      <c r="I47" s="600"/>
      <c r="J47" s="600"/>
      <c r="K47" s="600"/>
      <c r="L47" s="600"/>
      <c r="M47" s="600"/>
      <c r="N47" s="600"/>
      <c r="O47" s="600"/>
      <c r="P47" s="526"/>
    </row>
    <row r="48" spans="1:25" s="365" customFormat="1" x14ac:dyDescent="0.25">
      <c r="A48" s="362"/>
      <c r="B48" s="363" t="s">
        <v>303</v>
      </c>
      <c r="C48" s="1">
        <v>3001359</v>
      </c>
      <c r="D48" s="364">
        <v>153.68</v>
      </c>
      <c r="E48" s="363"/>
      <c r="F48" s="1">
        <v>202002</v>
      </c>
      <c r="G48" s="600" t="s">
        <v>306</v>
      </c>
      <c r="H48" s="600"/>
      <c r="I48" s="600"/>
      <c r="J48" s="600"/>
      <c r="K48" s="600"/>
      <c r="L48" s="600"/>
      <c r="M48" s="600"/>
      <c r="N48" s="600"/>
      <c r="O48" s="600"/>
      <c r="P48" s="526"/>
    </row>
    <row r="49" spans="1:22" s="365" customFormat="1" x14ac:dyDescent="0.25">
      <c r="A49" s="362"/>
      <c r="B49" s="363" t="s">
        <v>303</v>
      </c>
      <c r="C49" s="1">
        <v>3001360</v>
      </c>
      <c r="D49" s="364">
        <v>118.2</v>
      </c>
      <c r="E49" s="363"/>
      <c r="F49" s="1">
        <v>202002</v>
      </c>
      <c r="G49" s="600" t="s">
        <v>307</v>
      </c>
      <c r="H49" s="600"/>
      <c r="I49" s="600"/>
      <c r="J49" s="600"/>
      <c r="K49" s="600"/>
      <c r="L49" s="600"/>
      <c r="M49" s="600"/>
      <c r="N49" s="600"/>
      <c r="O49" s="600"/>
      <c r="P49" s="526"/>
    </row>
    <row r="50" spans="1:22" s="365" customFormat="1" x14ac:dyDescent="0.25">
      <c r="A50" s="362"/>
      <c r="B50" s="363" t="s">
        <v>308</v>
      </c>
      <c r="C50" s="1">
        <v>3000906</v>
      </c>
      <c r="D50" s="364">
        <v>60</v>
      </c>
      <c r="E50" s="363"/>
      <c r="F50" s="1">
        <v>201905</v>
      </c>
      <c r="G50" s="600" t="s">
        <v>309</v>
      </c>
      <c r="H50" s="600"/>
      <c r="I50" s="600"/>
      <c r="J50" s="600"/>
      <c r="K50" s="600"/>
      <c r="L50" s="600"/>
      <c r="M50" s="600"/>
      <c r="N50" s="600"/>
      <c r="O50" s="600"/>
      <c r="P50" s="526"/>
    </row>
    <row r="51" spans="1:22" ht="15.75" thickBot="1" x14ac:dyDescent="0.3">
      <c r="B51" s="250"/>
      <c r="C51" s="251"/>
      <c r="D51" s="253">
        <f>SUM(D41:D50)</f>
        <v>7665.29</v>
      </c>
      <c r="E51" s="105"/>
      <c r="F51" s="105"/>
      <c r="G51" s="105"/>
      <c r="H51" s="174"/>
      <c r="I51" s="174"/>
      <c r="J51" s="105"/>
      <c r="K51" s="105"/>
      <c r="L51" s="105"/>
      <c r="M51" s="105"/>
      <c r="N51" s="165"/>
      <c r="O51" s="168"/>
      <c r="P51" s="158"/>
    </row>
    <row r="52" spans="1:22" ht="15.75" thickTop="1" x14ac:dyDescent="0.25">
      <c r="B52" s="250"/>
      <c r="C52" s="251"/>
      <c r="D52" s="251"/>
      <c r="E52" s="105"/>
      <c r="F52" s="105"/>
      <c r="G52" s="105"/>
      <c r="H52" s="174"/>
      <c r="I52" s="174"/>
      <c r="J52" s="105"/>
      <c r="K52" s="105"/>
      <c r="L52" s="105"/>
      <c r="M52" s="105"/>
      <c r="N52" s="165"/>
      <c r="O52" s="168"/>
      <c r="P52" s="158"/>
    </row>
    <row r="53" spans="1:22" x14ac:dyDescent="0.25">
      <c r="B53" s="250"/>
      <c r="C53" s="251"/>
      <c r="D53" s="251"/>
      <c r="E53" s="105"/>
      <c r="F53" s="105"/>
      <c r="G53" s="105"/>
      <c r="H53" s="174"/>
      <c r="I53" s="174"/>
      <c r="J53" s="105"/>
      <c r="K53" s="105"/>
      <c r="L53" s="105"/>
      <c r="M53" s="105"/>
      <c r="N53" s="165"/>
      <c r="O53" s="168"/>
      <c r="P53" s="158"/>
    </row>
    <row r="54" spans="1:22" x14ac:dyDescent="0.25">
      <c r="B54" s="250"/>
      <c r="C54" s="251"/>
      <c r="D54" s="251"/>
      <c r="E54" s="105"/>
      <c r="F54" s="105"/>
      <c r="Q54" s="165"/>
      <c r="R54" s="166"/>
      <c r="S54" s="167"/>
      <c r="T54" s="168"/>
      <c r="U54" s="168"/>
      <c r="V54" s="158"/>
    </row>
    <row r="55" spans="1:22" x14ac:dyDescent="0.25">
      <c r="B55" s="250"/>
      <c r="C55" s="251"/>
      <c r="D55" s="251"/>
      <c r="E55" s="105"/>
      <c r="F55" s="105"/>
      <c r="Q55" s="165"/>
      <c r="R55" s="166"/>
      <c r="S55" s="167"/>
      <c r="T55" s="168"/>
      <c r="U55" s="168"/>
      <c r="V55" s="158"/>
    </row>
    <row r="56" spans="1:22" x14ac:dyDescent="0.25">
      <c r="B56" s="250"/>
      <c r="C56" s="251"/>
      <c r="D56" s="251"/>
      <c r="E56" s="105"/>
      <c r="F56" s="105"/>
      <c r="Q56" s="165"/>
      <c r="R56" s="166"/>
      <c r="S56" s="167"/>
      <c r="T56" s="168"/>
      <c r="U56" s="168"/>
      <c r="V56" s="158"/>
    </row>
    <row r="57" spans="1:22" x14ac:dyDescent="0.25">
      <c r="B57" s="250"/>
      <c r="C57" s="251"/>
      <c r="D57" s="251"/>
      <c r="E57" s="105"/>
      <c r="F57" s="105"/>
      <c r="Q57" s="165"/>
      <c r="R57" s="166"/>
      <c r="S57" s="167"/>
      <c r="T57" s="168"/>
      <c r="U57" s="168"/>
      <c r="V57" s="158"/>
    </row>
    <row r="58" spans="1:22" x14ac:dyDescent="0.25">
      <c r="C58" s="105"/>
      <c r="D58" s="105"/>
      <c r="E58" s="105"/>
      <c r="F58" s="105"/>
      <c r="Q58" s="165"/>
      <c r="R58" s="166"/>
      <c r="S58" s="167"/>
      <c r="T58" s="168"/>
      <c r="U58" s="168"/>
      <c r="V58" s="158"/>
    </row>
    <row r="59" spans="1:22" x14ac:dyDescent="0.25">
      <c r="C59" s="105"/>
      <c r="D59" s="105"/>
      <c r="E59" s="105"/>
      <c r="F59" s="105"/>
      <c r="Q59" s="165"/>
      <c r="R59" s="166"/>
      <c r="S59" s="167"/>
      <c r="T59" s="168"/>
      <c r="U59" s="168"/>
      <c r="V59" s="158"/>
    </row>
    <row r="60" spans="1:22" x14ac:dyDescent="0.25">
      <c r="C60" s="105"/>
      <c r="D60" s="105"/>
      <c r="E60" s="105"/>
      <c r="F60" s="105"/>
      <c r="G60" s="195"/>
      <c r="Q60" s="165"/>
      <c r="R60" s="166"/>
      <c r="S60" s="167"/>
      <c r="T60" s="168"/>
      <c r="U60" s="168"/>
      <c r="V60" s="158"/>
    </row>
    <row r="61" spans="1:22" x14ac:dyDescent="0.25">
      <c r="C61" s="105"/>
      <c r="D61" s="105"/>
      <c r="E61" s="105"/>
      <c r="F61" s="105"/>
      <c r="G61" s="195"/>
      <c r="H61" s="195"/>
      <c r="Q61" s="165"/>
      <c r="R61" s="166"/>
      <c r="S61" s="167"/>
      <c r="T61" s="168"/>
      <c r="U61" s="168"/>
      <c r="V61" s="158"/>
    </row>
    <row r="62" spans="1:22" x14ac:dyDescent="0.25">
      <c r="C62" s="105"/>
      <c r="D62" s="105"/>
      <c r="E62" s="105"/>
      <c r="F62" s="105"/>
      <c r="G62" s="195"/>
      <c r="H62" s="195"/>
      <c r="Q62" s="165"/>
      <c r="R62" s="166"/>
      <c r="S62" s="167"/>
      <c r="T62" s="168"/>
      <c r="U62" s="168"/>
      <c r="V62" s="158"/>
    </row>
    <row r="63" spans="1:22" x14ac:dyDescent="0.25">
      <c r="C63" s="105"/>
      <c r="D63" s="105"/>
      <c r="E63" s="105"/>
      <c r="F63" s="105"/>
      <c r="G63" s="195"/>
      <c r="H63" s="195"/>
      <c r="Q63" s="165"/>
      <c r="R63" s="166"/>
      <c r="S63" s="167"/>
      <c r="T63" s="168"/>
      <c r="U63" s="168"/>
      <c r="V63" s="158"/>
    </row>
    <row r="64" spans="1:22" x14ac:dyDescent="0.25">
      <c r="C64" s="105"/>
      <c r="D64" s="105"/>
      <c r="E64" s="105"/>
      <c r="F64" s="105"/>
      <c r="G64" s="195"/>
      <c r="H64" s="195"/>
      <c r="Q64" s="165"/>
      <c r="R64" s="166"/>
      <c r="S64" s="167"/>
      <c r="T64" s="168"/>
      <c r="U64" s="168"/>
      <c r="V64" s="158"/>
    </row>
    <row r="65" spans="3:22" x14ac:dyDescent="0.25">
      <c r="C65" s="105"/>
      <c r="D65" s="105"/>
      <c r="E65" s="105"/>
      <c r="F65" s="105"/>
      <c r="G65" s="195"/>
      <c r="H65" s="195"/>
      <c r="Q65" s="165"/>
      <c r="R65" s="166"/>
      <c r="S65" s="167"/>
      <c r="T65" s="168"/>
      <c r="U65" s="168"/>
      <c r="V65" s="158"/>
    </row>
    <row r="66" spans="3:22" x14ac:dyDescent="0.25">
      <c r="C66" s="105"/>
      <c r="D66" s="105"/>
      <c r="E66" s="105"/>
      <c r="F66" s="105"/>
      <c r="G66" s="195"/>
      <c r="H66" s="195"/>
      <c r="Q66" s="165"/>
      <c r="R66" s="166"/>
      <c r="S66" s="167"/>
      <c r="T66" s="168"/>
      <c r="U66" s="168"/>
      <c r="V66" s="158"/>
    </row>
    <row r="67" spans="3:22" x14ac:dyDescent="0.25">
      <c r="C67" s="105"/>
      <c r="D67" s="105"/>
      <c r="E67" s="105"/>
      <c r="F67" s="105"/>
      <c r="G67" s="195"/>
      <c r="H67" s="195"/>
      <c r="Q67" s="165"/>
      <c r="R67" s="166"/>
      <c r="S67" s="167"/>
      <c r="T67" s="168"/>
      <c r="U67" s="168"/>
      <c r="V67" s="158"/>
    </row>
    <row r="68" spans="3:22" x14ac:dyDescent="0.25">
      <c r="C68" s="105"/>
      <c r="D68" s="105"/>
      <c r="E68" s="105"/>
      <c r="F68" s="105"/>
      <c r="G68" s="195"/>
      <c r="H68" s="195"/>
      <c r="Q68" s="165"/>
      <c r="R68" s="166"/>
      <c r="S68" s="167"/>
      <c r="T68" s="168"/>
      <c r="U68" s="168"/>
      <c r="V68" s="158"/>
    </row>
    <row r="69" spans="3:22" x14ac:dyDescent="0.25">
      <c r="C69" s="105"/>
      <c r="D69" s="105"/>
      <c r="E69" s="105"/>
      <c r="F69" s="105"/>
      <c r="G69" s="195"/>
      <c r="H69" s="195"/>
    </row>
    <row r="70" spans="3:22" x14ac:dyDescent="0.25">
      <c r="C70" s="105"/>
      <c r="D70" s="105"/>
      <c r="E70" s="105"/>
      <c r="F70" s="105"/>
      <c r="G70" s="195"/>
      <c r="H70" s="195"/>
    </row>
    <row r="71" spans="3:22" x14ac:dyDescent="0.25">
      <c r="C71" s="105"/>
      <c r="D71" s="105"/>
      <c r="E71" s="105"/>
      <c r="F71" s="105"/>
      <c r="G71" s="195"/>
      <c r="H71" s="195"/>
    </row>
    <row r="72" spans="3:22" x14ac:dyDescent="0.25">
      <c r="C72" s="105"/>
      <c r="D72" s="105"/>
      <c r="E72" s="105"/>
      <c r="F72" s="105"/>
      <c r="G72" s="195"/>
      <c r="H72" s="195"/>
    </row>
    <row r="73" spans="3:22" x14ac:dyDescent="0.25">
      <c r="C73" s="105"/>
      <c r="D73" s="105"/>
      <c r="E73" s="105"/>
      <c r="F73" s="105"/>
      <c r="G73" s="195"/>
      <c r="H73" s="195"/>
    </row>
    <row r="74" spans="3:22" x14ac:dyDescent="0.25">
      <c r="C74" s="105"/>
      <c r="D74" s="105"/>
      <c r="E74" s="105"/>
      <c r="F74" s="105"/>
      <c r="G74" s="195"/>
      <c r="H74" s="195"/>
    </row>
    <row r="75" spans="3:22" x14ac:dyDescent="0.25">
      <c r="C75" s="105"/>
      <c r="D75" s="105"/>
      <c r="E75" s="105"/>
      <c r="F75" s="105"/>
      <c r="G75" s="195"/>
      <c r="H75" s="195"/>
    </row>
    <row r="76" spans="3:22" x14ac:dyDescent="0.25">
      <c r="C76" s="105"/>
      <c r="D76" s="105"/>
      <c r="E76" s="105"/>
      <c r="F76" s="105"/>
      <c r="G76" s="195"/>
      <c r="H76" s="195"/>
    </row>
    <row r="77" spans="3:22" x14ac:dyDescent="0.25">
      <c r="C77" s="105"/>
      <c r="D77" s="105"/>
      <c r="E77" s="105"/>
      <c r="F77" s="105"/>
      <c r="G77" s="195"/>
      <c r="H77" s="195"/>
    </row>
    <row r="78" spans="3:22" x14ac:dyDescent="0.25">
      <c r="C78" s="105"/>
      <c r="D78" s="105"/>
      <c r="E78" s="105"/>
      <c r="F78" s="105"/>
      <c r="G78" s="195"/>
      <c r="H78" s="195"/>
    </row>
    <row r="79" spans="3:22" x14ac:dyDescent="0.25">
      <c r="C79" s="105"/>
      <c r="D79" s="105"/>
      <c r="E79" s="105"/>
      <c r="F79" s="105"/>
      <c r="G79" s="195"/>
      <c r="H79" s="195"/>
    </row>
    <row r="80" spans="3:22" x14ac:dyDescent="0.25">
      <c r="C80" s="105"/>
      <c r="D80" s="105"/>
      <c r="E80" s="105"/>
      <c r="F80" s="105"/>
      <c r="G80" s="195"/>
      <c r="H80" s="195"/>
    </row>
    <row r="81" spans="3:8" x14ac:dyDescent="0.25">
      <c r="C81" s="105"/>
      <c r="D81" s="105"/>
      <c r="E81" s="105"/>
      <c r="F81" s="105"/>
      <c r="G81" s="195"/>
      <c r="H81" s="195"/>
    </row>
    <row r="82" spans="3:8" x14ac:dyDescent="0.25">
      <c r="C82" s="105"/>
      <c r="D82" s="105"/>
      <c r="E82" s="105"/>
      <c r="F82" s="105"/>
      <c r="G82" s="195"/>
      <c r="H82" s="195"/>
    </row>
    <row r="83" spans="3:8" x14ac:dyDescent="0.25">
      <c r="C83" s="105"/>
      <c r="D83" s="105"/>
      <c r="E83" s="105"/>
      <c r="F83" s="105"/>
      <c r="G83" s="195"/>
      <c r="H83" s="195"/>
    </row>
    <row r="84" spans="3:8" x14ac:dyDescent="0.25">
      <c r="C84" s="105"/>
      <c r="D84" s="105"/>
      <c r="E84" s="105"/>
      <c r="F84" s="105"/>
      <c r="G84" s="195"/>
      <c r="H84" s="195"/>
    </row>
    <row r="85" spans="3:8" x14ac:dyDescent="0.25">
      <c r="C85" s="105"/>
      <c r="D85" s="105"/>
      <c r="E85" s="105"/>
      <c r="F85" s="105"/>
      <c r="G85" s="195"/>
      <c r="H85" s="195"/>
    </row>
    <row r="86" spans="3:8" x14ac:dyDescent="0.25">
      <c r="C86" s="105"/>
      <c r="D86" s="105"/>
      <c r="E86" s="105"/>
      <c r="F86" s="105"/>
      <c r="G86" s="195"/>
      <c r="H86" s="195"/>
    </row>
    <row r="87" spans="3:8" x14ac:dyDescent="0.25">
      <c r="C87" s="105"/>
      <c r="D87" s="105"/>
      <c r="E87" s="105"/>
      <c r="F87" s="105"/>
      <c r="G87" s="195"/>
      <c r="H87" s="195"/>
    </row>
    <row r="88" spans="3:8" x14ac:dyDescent="0.25">
      <c r="C88" s="105"/>
      <c r="D88" s="105"/>
      <c r="E88" s="105"/>
      <c r="F88" s="105"/>
      <c r="G88" s="195"/>
      <c r="H88" s="195"/>
    </row>
    <row r="89" spans="3:8" x14ac:dyDescent="0.25">
      <c r="C89" s="105"/>
      <c r="D89" s="105"/>
      <c r="E89" s="105"/>
      <c r="F89" s="105"/>
      <c r="G89" s="195"/>
      <c r="H89" s="195"/>
    </row>
    <row r="90" spans="3:8" x14ac:dyDescent="0.25">
      <c r="C90" s="105"/>
      <c r="D90" s="105"/>
      <c r="E90" s="105"/>
      <c r="F90" s="105"/>
      <c r="G90" s="195"/>
      <c r="H90" s="195"/>
    </row>
    <row r="91" spans="3:8" x14ac:dyDescent="0.25">
      <c r="C91" s="105"/>
      <c r="D91" s="105"/>
      <c r="E91" s="105"/>
      <c r="F91" s="105"/>
      <c r="G91" s="195"/>
      <c r="H91" s="195"/>
    </row>
    <row r="92" spans="3:8" x14ac:dyDescent="0.25">
      <c r="C92" s="105"/>
      <c r="D92" s="105"/>
      <c r="E92" s="105"/>
      <c r="F92" s="105"/>
      <c r="G92" s="195"/>
      <c r="H92" s="195"/>
    </row>
    <row r="93" spans="3:8" x14ac:dyDescent="0.25">
      <c r="C93" s="105"/>
      <c r="D93" s="105"/>
      <c r="E93" s="105"/>
      <c r="F93" s="105"/>
      <c r="G93" s="195"/>
      <c r="H93" s="195"/>
    </row>
    <row r="94" spans="3:8" x14ac:dyDescent="0.25">
      <c r="C94" s="105"/>
      <c r="D94" s="105"/>
      <c r="E94" s="105"/>
      <c r="F94" s="105"/>
      <c r="G94" s="195"/>
      <c r="H94" s="195"/>
    </row>
    <row r="95" spans="3:8" x14ac:dyDescent="0.25">
      <c r="C95" s="105"/>
      <c r="D95" s="105"/>
      <c r="E95" s="105"/>
      <c r="F95" s="105"/>
      <c r="G95" s="195"/>
      <c r="H95" s="195"/>
    </row>
    <row r="96" spans="3:8" x14ac:dyDescent="0.25">
      <c r="C96" s="105"/>
      <c r="D96" s="105"/>
      <c r="E96" s="105"/>
      <c r="F96" s="105"/>
      <c r="G96" s="195"/>
      <c r="H96" s="195"/>
    </row>
    <row r="97" spans="3:8" x14ac:dyDescent="0.25">
      <c r="C97" s="105"/>
      <c r="D97" s="105"/>
      <c r="E97" s="105"/>
      <c r="F97" s="105"/>
      <c r="G97" s="195"/>
      <c r="H97" s="195"/>
    </row>
    <row r="98" spans="3:8" x14ac:dyDescent="0.25">
      <c r="C98" s="105"/>
      <c r="D98" s="105"/>
      <c r="E98" s="105"/>
      <c r="F98" s="105"/>
      <c r="G98" s="195"/>
      <c r="H98" s="195"/>
    </row>
    <row r="99" spans="3:8" x14ac:dyDescent="0.25">
      <c r="C99" s="105"/>
      <c r="D99" s="105"/>
      <c r="E99" s="105"/>
      <c r="F99" s="105"/>
      <c r="G99" s="195"/>
      <c r="H99" s="195"/>
    </row>
    <row r="100" spans="3:8" x14ac:dyDescent="0.25">
      <c r="C100" s="105"/>
      <c r="D100" s="105"/>
      <c r="E100" s="105"/>
      <c r="F100" s="105"/>
      <c r="G100" s="195"/>
      <c r="H100" s="195"/>
    </row>
    <row r="101" spans="3:8" x14ac:dyDescent="0.25">
      <c r="C101" s="105"/>
      <c r="D101" s="105"/>
      <c r="E101" s="105"/>
      <c r="F101" s="105"/>
      <c r="G101" s="195"/>
      <c r="H101" s="195"/>
    </row>
    <row r="102" spans="3:8" x14ac:dyDescent="0.25">
      <c r="C102" s="105"/>
      <c r="D102" s="105"/>
      <c r="E102" s="105"/>
      <c r="F102" s="105"/>
      <c r="G102" s="195"/>
      <c r="H102" s="195"/>
    </row>
    <row r="103" spans="3:8" x14ac:dyDescent="0.25">
      <c r="C103" s="105"/>
      <c r="D103" s="105"/>
      <c r="E103" s="105"/>
      <c r="F103" s="105"/>
      <c r="G103" s="195"/>
      <c r="H103" s="195"/>
    </row>
    <row r="104" spans="3:8" x14ac:dyDescent="0.25">
      <c r="C104" s="105"/>
      <c r="D104" s="105"/>
      <c r="E104" s="105"/>
      <c r="F104" s="105"/>
      <c r="G104" s="195"/>
      <c r="H104" s="195"/>
    </row>
    <row r="105" spans="3:8" x14ac:dyDescent="0.25">
      <c r="C105" s="105"/>
      <c r="D105" s="105"/>
      <c r="E105" s="105"/>
      <c r="F105" s="105"/>
      <c r="G105" s="195"/>
      <c r="H105" s="195"/>
    </row>
    <row r="106" spans="3:8" x14ac:dyDescent="0.25">
      <c r="C106" s="105"/>
      <c r="D106" s="105"/>
      <c r="E106" s="105"/>
      <c r="F106" s="105"/>
      <c r="G106" s="195"/>
      <c r="H106" s="195"/>
    </row>
    <row r="107" spans="3:8" x14ac:dyDescent="0.25">
      <c r="C107" s="105"/>
      <c r="D107" s="105"/>
      <c r="E107" s="105"/>
      <c r="F107" s="105"/>
      <c r="G107" s="195"/>
      <c r="H107" s="195"/>
    </row>
    <row r="108" spans="3:8" x14ac:dyDescent="0.25">
      <c r="C108" s="105"/>
      <c r="D108" s="105"/>
      <c r="E108" s="105"/>
      <c r="F108" s="105"/>
      <c r="G108" s="195"/>
      <c r="H108" s="195"/>
    </row>
    <row r="109" spans="3:8" x14ac:dyDescent="0.25">
      <c r="C109" s="105"/>
      <c r="D109" s="105"/>
      <c r="E109" s="105"/>
      <c r="F109" s="105"/>
      <c r="G109" s="195"/>
      <c r="H109" s="195"/>
    </row>
    <row r="110" spans="3:8" x14ac:dyDescent="0.25">
      <c r="C110" s="105"/>
      <c r="D110" s="105"/>
      <c r="E110" s="105"/>
      <c r="F110" s="105"/>
      <c r="G110" s="195"/>
      <c r="H110" s="195"/>
    </row>
    <row r="111" spans="3:8" x14ac:dyDescent="0.25">
      <c r="C111" s="105"/>
      <c r="D111" s="105"/>
      <c r="E111" s="105"/>
      <c r="F111" s="105"/>
      <c r="G111" s="195"/>
      <c r="H111" s="195"/>
    </row>
    <row r="112" spans="3:8" x14ac:dyDescent="0.25">
      <c r="C112" s="105"/>
      <c r="D112" s="105"/>
      <c r="E112" s="105"/>
      <c r="F112" s="105"/>
      <c r="G112" s="195"/>
      <c r="H112" s="195"/>
    </row>
    <row r="113" spans="3:8" x14ac:dyDescent="0.25">
      <c r="C113" s="105"/>
      <c r="D113" s="105"/>
      <c r="E113" s="105"/>
      <c r="F113" s="105"/>
      <c r="G113" s="195"/>
      <c r="H113" s="195"/>
    </row>
    <row r="114" spans="3:8" x14ac:dyDescent="0.25">
      <c r="C114" s="105"/>
      <c r="D114" s="105"/>
      <c r="E114" s="105"/>
      <c r="F114" s="105"/>
      <c r="G114" s="195"/>
      <c r="H114" s="195"/>
    </row>
    <row r="115" spans="3:8" x14ac:dyDescent="0.25">
      <c r="C115" s="105"/>
      <c r="D115" s="105"/>
      <c r="E115" s="105"/>
      <c r="F115" s="105"/>
      <c r="G115" s="195"/>
      <c r="H115" s="195"/>
    </row>
    <row r="116" spans="3:8" x14ac:dyDescent="0.25">
      <c r="C116" s="105"/>
      <c r="D116" s="105"/>
      <c r="E116" s="105"/>
      <c r="F116" s="105"/>
      <c r="G116" s="195"/>
      <c r="H116" s="195"/>
    </row>
    <row r="117" spans="3:8" x14ac:dyDescent="0.25">
      <c r="C117" s="105"/>
      <c r="D117" s="105"/>
      <c r="E117" s="105"/>
      <c r="F117" s="105"/>
      <c r="G117" s="195"/>
      <c r="H117" s="195"/>
    </row>
    <row r="118" spans="3:8" x14ac:dyDescent="0.25">
      <c r="C118" s="105"/>
      <c r="D118" s="105"/>
      <c r="E118" s="105"/>
      <c r="F118" s="105"/>
      <c r="G118" s="195"/>
      <c r="H118" s="195"/>
    </row>
    <row r="119" spans="3:8" x14ac:dyDescent="0.25">
      <c r="C119" s="105"/>
      <c r="D119" s="105"/>
      <c r="E119" s="105"/>
      <c r="F119" s="105"/>
      <c r="G119" s="195"/>
      <c r="H119" s="195"/>
    </row>
    <row r="120" spans="3:8" x14ac:dyDescent="0.25">
      <c r="C120" s="105"/>
      <c r="D120" s="105"/>
      <c r="E120" s="105"/>
      <c r="F120" s="105"/>
      <c r="G120" s="195"/>
      <c r="H120" s="195"/>
    </row>
    <row r="121" spans="3:8" x14ac:dyDescent="0.25">
      <c r="C121" s="105"/>
      <c r="D121" s="105"/>
      <c r="E121" s="105"/>
      <c r="F121" s="105"/>
      <c r="G121" s="195"/>
      <c r="H121" s="195"/>
    </row>
    <row r="122" spans="3:8" x14ac:dyDescent="0.25">
      <c r="C122" s="105"/>
      <c r="D122" s="105"/>
      <c r="E122" s="105"/>
      <c r="F122" s="105"/>
      <c r="G122" s="195"/>
      <c r="H122" s="195"/>
    </row>
    <row r="123" spans="3:8" x14ac:dyDescent="0.25">
      <c r="C123" s="105"/>
      <c r="D123" s="105"/>
      <c r="E123" s="105"/>
      <c r="F123" s="105"/>
      <c r="G123" s="195"/>
      <c r="H123" s="195"/>
    </row>
    <row r="124" spans="3:8" x14ac:dyDescent="0.25">
      <c r="C124" s="105"/>
      <c r="D124" s="105"/>
      <c r="E124" s="105"/>
      <c r="F124" s="105"/>
      <c r="G124" s="195"/>
      <c r="H124" s="195"/>
    </row>
    <row r="125" spans="3:8" x14ac:dyDescent="0.25">
      <c r="C125" s="105"/>
      <c r="D125" s="105"/>
      <c r="E125" s="105"/>
      <c r="F125" s="105"/>
      <c r="G125" s="195"/>
      <c r="H125" s="195"/>
    </row>
    <row r="126" spans="3:8" x14ac:dyDescent="0.25">
      <c r="C126" s="105"/>
      <c r="D126" s="105"/>
      <c r="E126" s="105"/>
      <c r="F126" s="105"/>
      <c r="G126" s="195"/>
      <c r="H126" s="195"/>
    </row>
    <row r="127" spans="3:8" x14ac:dyDescent="0.25">
      <c r="C127" s="105"/>
      <c r="D127" s="105"/>
      <c r="E127" s="105"/>
      <c r="F127" s="105"/>
      <c r="G127" s="195"/>
      <c r="H127" s="195"/>
    </row>
    <row r="128" spans="3:8" x14ac:dyDescent="0.25">
      <c r="C128" s="105"/>
      <c r="D128" s="105"/>
      <c r="E128" s="105"/>
      <c r="F128" s="105"/>
      <c r="G128" s="195"/>
      <c r="H128" s="195"/>
    </row>
    <row r="129" spans="3:8" x14ac:dyDescent="0.25">
      <c r="C129" s="105"/>
      <c r="D129" s="105"/>
      <c r="E129" s="105"/>
      <c r="F129" s="105"/>
      <c r="G129" s="195"/>
      <c r="H129" s="195"/>
    </row>
    <row r="130" spans="3:8" x14ac:dyDescent="0.25">
      <c r="C130" s="105"/>
      <c r="D130" s="105"/>
      <c r="E130" s="105"/>
      <c r="F130" s="105"/>
      <c r="G130" s="195"/>
      <c r="H130" s="195"/>
    </row>
    <row r="131" spans="3:8" x14ac:dyDescent="0.25">
      <c r="C131" s="105"/>
      <c r="D131" s="105"/>
      <c r="E131" s="105"/>
      <c r="F131" s="105"/>
      <c r="G131" s="195"/>
      <c r="H131" s="195"/>
    </row>
    <row r="132" spans="3:8" x14ac:dyDescent="0.25">
      <c r="C132" s="105"/>
      <c r="D132" s="105"/>
      <c r="E132" s="105"/>
      <c r="F132" s="105"/>
      <c r="G132" s="195"/>
      <c r="H132" s="195"/>
    </row>
    <row r="133" spans="3:8" x14ac:dyDescent="0.25">
      <c r="C133" s="105"/>
      <c r="D133" s="105"/>
      <c r="E133" s="105"/>
      <c r="F133" s="105"/>
      <c r="G133" s="195"/>
      <c r="H133" s="195"/>
    </row>
    <row r="134" spans="3:8" x14ac:dyDescent="0.25">
      <c r="C134" s="105"/>
      <c r="D134" s="105"/>
      <c r="E134" s="105"/>
      <c r="F134" s="105"/>
      <c r="G134" s="195"/>
      <c r="H134" s="195"/>
    </row>
    <row r="135" spans="3:8" x14ac:dyDescent="0.25">
      <c r="C135" s="105"/>
      <c r="D135" s="105"/>
      <c r="E135" s="105"/>
      <c r="F135" s="105"/>
      <c r="G135" s="195"/>
      <c r="H135" s="195"/>
    </row>
    <row r="136" spans="3:8" x14ac:dyDescent="0.25">
      <c r="C136" s="105"/>
      <c r="D136" s="105"/>
      <c r="E136" s="105"/>
      <c r="F136" s="105"/>
      <c r="G136" s="195"/>
      <c r="H136" s="195"/>
    </row>
    <row r="137" spans="3:8" x14ac:dyDescent="0.25">
      <c r="C137" s="105"/>
      <c r="D137" s="105"/>
      <c r="E137" s="105"/>
      <c r="F137" s="105"/>
      <c r="G137" s="195"/>
      <c r="H137" s="195"/>
    </row>
    <row r="138" spans="3:8" x14ac:dyDescent="0.25">
      <c r="C138" s="105"/>
      <c r="D138" s="105"/>
      <c r="E138" s="105"/>
      <c r="F138" s="105"/>
      <c r="G138" s="195"/>
      <c r="H138" s="195"/>
    </row>
    <row r="139" spans="3:8" x14ac:dyDescent="0.25">
      <c r="C139" s="105"/>
      <c r="D139" s="105"/>
      <c r="E139" s="105"/>
      <c r="F139" s="105"/>
      <c r="G139" s="195"/>
      <c r="H139" s="195"/>
    </row>
    <row r="140" spans="3:8" x14ac:dyDescent="0.25">
      <c r="C140" s="105"/>
      <c r="D140" s="105"/>
      <c r="E140" s="105"/>
      <c r="F140" s="105"/>
      <c r="G140" s="195"/>
      <c r="H140" s="195"/>
    </row>
    <row r="141" spans="3:8" x14ac:dyDescent="0.25">
      <c r="C141" s="105"/>
      <c r="D141" s="105"/>
      <c r="E141" s="105"/>
      <c r="F141" s="105"/>
      <c r="G141" s="195"/>
      <c r="H141" s="195"/>
    </row>
    <row r="142" spans="3:8" x14ac:dyDescent="0.25">
      <c r="C142" s="105"/>
      <c r="D142" s="105"/>
      <c r="E142" s="105"/>
      <c r="F142" s="105"/>
      <c r="G142" s="195"/>
      <c r="H142" s="195"/>
    </row>
    <row r="143" spans="3:8" x14ac:dyDescent="0.25">
      <c r="C143" s="105"/>
      <c r="D143" s="105"/>
      <c r="E143" s="105"/>
      <c r="F143" s="105"/>
      <c r="G143" s="195"/>
      <c r="H143" s="195"/>
    </row>
    <row r="144" spans="3:8" x14ac:dyDescent="0.25">
      <c r="C144" s="105"/>
      <c r="D144" s="105"/>
      <c r="E144" s="105"/>
      <c r="F144" s="105"/>
      <c r="G144" s="195"/>
      <c r="H144" s="195"/>
    </row>
    <row r="145" spans="3:8" x14ac:dyDescent="0.25">
      <c r="C145" s="105"/>
      <c r="D145" s="105"/>
      <c r="E145" s="105"/>
      <c r="F145" s="105"/>
      <c r="G145" s="195"/>
      <c r="H145" s="195"/>
    </row>
    <row r="146" spans="3:8" x14ac:dyDescent="0.25">
      <c r="C146" s="105"/>
      <c r="D146" s="105"/>
      <c r="E146" s="105"/>
      <c r="F146" s="105"/>
      <c r="G146" s="195"/>
      <c r="H146" s="195"/>
    </row>
    <row r="147" spans="3:8" x14ac:dyDescent="0.25">
      <c r="C147" s="105"/>
      <c r="D147" s="105"/>
      <c r="E147" s="105"/>
      <c r="F147" s="105"/>
      <c r="G147" s="195"/>
      <c r="H147" s="195"/>
    </row>
    <row r="148" spans="3:8" x14ac:dyDescent="0.25">
      <c r="C148" s="105"/>
      <c r="D148" s="105"/>
      <c r="E148" s="105"/>
      <c r="F148" s="105"/>
      <c r="G148" s="195"/>
      <c r="H148" s="195"/>
    </row>
    <row r="149" spans="3:8" x14ac:dyDescent="0.25">
      <c r="C149" s="105"/>
      <c r="D149" s="105"/>
      <c r="E149" s="105"/>
      <c r="F149" s="105"/>
      <c r="G149" s="195"/>
      <c r="H149" s="195"/>
    </row>
    <row r="150" spans="3:8" x14ac:dyDescent="0.25">
      <c r="C150" s="105"/>
      <c r="D150" s="105"/>
      <c r="E150" s="105"/>
      <c r="F150" s="105"/>
      <c r="G150" s="195"/>
      <c r="H150" s="195"/>
    </row>
    <row r="151" spans="3:8" x14ac:dyDescent="0.25">
      <c r="C151" s="105"/>
      <c r="D151" s="105"/>
      <c r="E151" s="105"/>
      <c r="F151" s="105"/>
      <c r="G151" s="195"/>
      <c r="H151" s="195"/>
    </row>
    <row r="152" spans="3:8" x14ac:dyDescent="0.25">
      <c r="C152" s="105"/>
      <c r="D152" s="105"/>
      <c r="E152" s="105"/>
      <c r="F152" s="105"/>
      <c r="G152" s="195"/>
      <c r="H152" s="195"/>
    </row>
    <row r="153" spans="3:8" x14ac:dyDescent="0.25">
      <c r="C153" s="105"/>
      <c r="D153" s="105"/>
      <c r="E153" s="105"/>
      <c r="F153" s="105"/>
      <c r="G153" s="195"/>
      <c r="H153" s="195"/>
    </row>
    <row r="154" spans="3:8" x14ac:dyDescent="0.25">
      <c r="C154" s="105"/>
      <c r="D154" s="105"/>
      <c r="E154" s="105"/>
      <c r="F154" s="105"/>
      <c r="G154" s="195"/>
      <c r="H154" s="195"/>
    </row>
    <row r="155" spans="3:8" x14ac:dyDescent="0.25">
      <c r="C155" s="105"/>
      <c r="D155" s="105"/>
      <c r="E155" s="105"/>
      <c r="F155" s="105"/>
      <c r="G155" s="195"/>
      <c r="H155" s="195"/>
    </row>
    <row r="156" spans="3:8" x14ac:dyDescent="0.25">
      <c r="C156" s="105"/>
      <c r="D156" s="105"/>
      <c r="E156" s="105"/>
      <c r="F156" s="105"/>
      <c r="G156" s="195"/>
      <c r="H156" s="195"/>
    </row>
    <row r="157" spans="3:8" x14ac:dyDescent="0.25">
      <c r="C157" s="105"/>
      <c r="D157" s="105"/>
      <c r="E157" s="105"/>
      <c r="F157" s="105"/>
      <c r="G157" s="195"/>
      <c r="H157" s="195"/>
    </row>
    <row r="158" spans="3:8" x14ac:dyDescent="0.25">
      <c r="C158" s="105"/>
      <c r="D158" s="105"/>
      <c r="E158" s="105"/>
      <c r="F158" s="105"/>
      <c r="G158" s="195"/>
      <c r="H158" s="195"/>
    </row>
    <row r="159" spans="3:8" x14ac:dyDescent="0.25">
      <c r="C159" s="105"/>
      <c r="D159" s="105"/>
      <c r="E159" s="105"/>
      <c r="F159" s="105"/>
      <c r="G159" s="195"/>
      <c r="H159" s="195"/>
    </row>
    <row r="160" spans="3:8" x14ac:dyDescent="0.25">
      <c r="C160" s="105"/>
      <c r="D160" s="105"/>
      <c r="E160" s="105"/>
      <c r="F160" s="105"/>
      <c r="G160" s="195"/>
      <c r="H160" s="195"/>
    </row>
    <row r="161" spans="3:8" x14ac:dyDescent="0.25">
      <c r="C161" s="105"/>
      <c r="D161" s="105"/>
      <c r="E161" s="105"/>
      <c r="F161" s="105"/>
      <c r="G161" s="195"/>
      <c r="H161" s="195"/>
    </row>
    <row r="162" spans="3:8" x14ac:dyDescent="0.25">
      <c r="C162" s="105"/>
      <c r="D162" s="105"/>
      <c r="E162" s="105"/>
      <c r="F162" s="105"/>
      <c r="G162" s="195"/>
      <c r="H162" s="195"/>
    </row>
    <row r="163" spans="3:8" x14ac:dyDescent="0.25">
      <c r="C163" s="105"/>
      <c r="D163" s="105"/>
      <c r="E163" s="105"/>
      <c r="F163" s="105"/>
      <c r="G163" s="195"/>
      <c r="H163" s="195"/>
    </row>
    <row r="164" spans="3:8" x14ac:dyDescent="0.25">
      <c r="C164" s="105"/>
      <c r="D164" s="105"/>
      <c r="E164" s="105"/>
      <c r="F164" s="105"/>
      <c r="G164" s="195"/>
      <c r="H164" s="195"/>
    </row>
    <row r="165" spans="3:8" x14ac:dyDescent="0.25">
      <c r="C165" s="105"/>
      <c r="D165" s="105"/>
      <c r="E165" s="105"/>
      <c r="F165" s="105"/>
      <c r="G165" s="195"/>
      <c r="H165" s="195"/>
    </row>
    <row r="166" spans="3:8" x14ac:dyDescent="0.25">
      <c r="C166" s="105"/>
      <c r="D166" s="105"/>
      <c r="E166" s="105"/>
      <c r="F166" s="105"/>
      <c r="G166" s="195"/>
      <c r="H166" s="195"/>
    </row>
    <row r="167" spans="3:8" x14ac:dyDescent="0.25">
      <c r="C167" s="105"/>
      <c r="D167" s="105"/>
      <c r="E167" s="105"/>
      <c r="F167" s="105"/>
      <c r="G167" s="195"/>
      <c r="H167" s="195"/>
    </row>
    <row r="168" spans="3:8" x14ac:dyDescent="0.25">
      <c r="C168" s="105"/>
      <c r="D168" s="105"/>
      <c r="E168" s="105"/>
      <c r="F168" s="105"/>
      <c r="G168" s="195"/>
      <c r="H168" s="195"/>
    </row>
    <row r="169" spans="3:8" x14ac:dyDescent="0.25">
      <c r="C169" s="105"/>
      <c r="D169" s="105"/>
      <c r="E169" s="105"/>
      <c r="F169" s="105"/>
      <c r="G169" s="195"/>
      <c r="H169" s="195"/>
    </row>
    <row r="170" spans="3:8" x14ac:dyDescent="0.25">
      <c r="C170" s="105"/>
      <c r="D170" s="105"/>
      <c r="E170" s="105"/>
      <c r="F170" s="105"/>
      <c r="G170" s="195"/>
      <c r="H170" s="195"/>
    </row>
    <row r="171" spans="3:8" x14ac:dyDescent="0.25">
      <c r="C171" s="105"/>
      <c r="D171" s="105"/>
      <c r="E171" s="105"/>
      <c r="F171" s="105"/>
      <c r="G171" s="195"/>
      <c r="H171" s="195"/>
    </row>
    <row r="172" spans="3:8" x14ac:dyDescent="0.25">
      <c r="D172" s="105"/>
      <c r="E172" s="105"/>
      <c r="F172" s="105"/>
      <c r="G172" s="195"/>
      <c r="H172" s="195"/>
    </row>
    <row r="173" spans="3:8" x14ac:dyDescent="0.25">
      <c r="D173" s="105"/>
      <c r="E173" s="105"/>
      <c r="F173" s="105"/>
      <c r="G173" s="195"/>
      <c r="H173" s="195"/>
    </row>
    <row r="174" spans="3:8" x14ac:dyDescent="0.25">
      <c r="D174" s="105"/>
      <c r="E174" s="105"/>
      <c r="F174" s="105"/>
      <c r="G174" s="195"/>
      <c r="H174" s="195"/>
    </row>
    <row r="175" spans="3:8" x14ac:dyDescent="0.25">
      <c r="D175" s="105"/>
      <c r="E175" s="105"/>
      <c r="F175" s="105"/>
      <c r="G175" s="195"/>
      <c r="H175" s="195"/>
    </row>
    <row r="176" spans="3:8" x14ac:dyDescent="0.25">
      <c r="D176" s="105"/>
      <c r="E176" s="105"/>
      <c r="F176" s="105"/>
      <c r="G176" s="195"/>
      <c r="H176" s="195"/>
    </row>
    <row r="177" spans="2:8" x14ac:dyDescent="0.25">
      <c r="D177" s="105"/>
      <c r="E177" s="105"/>
      <c r="F177" s="105"/>
      <c r="G177" s="195"/>
      <c r="H177" s="195"/>
    </row>
    <row r="178" spans="2:8" x14ac:dyDescent="0.25">
      <c r="D178" s="105"/>
      <c r="E178" s="105"/>
      <c r="F178" s="105"/>
      <c r="G178" s="195"/>
      <c r="H178" s="195"/>
    </row>
    <row r="179" spans="2:8" x14ac:dyDescent="0.25">
      <c r="D179" s="105"/>
      <c r="E179" s="105"/>
      <c r="F179" s="105"/>
      <c r="G179" s="195"/>
      <c r="H179" s="195"/>
    </row>
    <row r="180" spans="2:8" x14ac:dyDescent="0.25">
      <c r="D180" s="105"/>
      <c r="E180" s="105"/>
      <c r="F180" s="105"/>
      <c r="G180" s="195"/>
      <c r="H180" s="195"/>
    </row>
    <row r="181" spans="2:8" x14ac:dyDescent="0.25">
      <c r="D181" s="105"/>
      <c r="E181" s="105"/>
      <c r="F181" s="105"/>
      <c r="G181" s="195"/>
      <c r="H181" s="195"/>
    </row>
    <row r="182" spans="2:8" x14ac:dyDescent="0.25">
      <c r="D182" s="105"/>
      <c r="E182" s="105"/>
      <c r="F182" s="105"/>
      <c r="G182" s="195"/>
      <c r="H182" s="195"/>
    </row>
    <row r="183" spans="2:8" x14ac:dyDescent="0.25">
      <c r="B183" s="196"/>
      <c r="D183" s="105"/>
      <c r="E183" s="105"/>
      <c r="F183" s="105"/>
      <c r="G183" s="195"/>
      <c r="H183" s="195"/>
    </row>
    <row r="184" spans="2:8" x14ac:dyDescent="0.25">
      <c r="D184" s="105"/>
      <c r="E184" s="105"/>
      <c r="F184" s="105"/>
      <c r="G184" s="195"/>
      <c r="H184" s="195"/>
    </row>
    <row r="185" spans="2:8" x14ac:dyDescent="0.25">
      <c r="D185" s="105"/>
      <c r="E185" s="105"/>
      <c r="F185" s="105"/>
      <c r="G185" s="195"/>
      <c r="H185" s="195"/>
    </row>
    <row r="186" spans="2:8" x14ac:dyDescent="0.25">
      <c r="B186" s="196"/>
      <c r="D186" s="105"/>
      <c r="E186" s="105"/>
      <c r="F186" s="105"/>
      <c r="G186" s="195"/>
      <c r="H186" s="195"/>
    </row>
    <row r="187" spans="2:8" x14ac:dyDescent="0.25">
      <c r="B187" s="196"/>
      <c r="D187" s="105"/>
      <c r="E187" s="105"/>
      <c r="F187" s="105"/>
      <c r="G187" s="195"/>
      <c r="H187" s="195"/>
    </row>
    <row r="188" spans="2:8" x14ac:dyDescent="0.25">
      <c r="B188" s="196"/>
      <c r="D188" s="105"/>
      <c r="E188" s="105"/>
      <c r="F188" s="105"/>
      <c r="G188" s="195"/>
      <c r="H188" s="195"/>
    </row>
    <row r="189" spans="2:8" x14ac:dyDescent="0.25">
      <c r="D189" s="105"/>
      <c r="E189" s="105"/>
      <c r="F189" s="105"/>
      <c r="G189" s="195"/>
      <c r="H189" s="195"/>
    </row>
    <row r="190" spans="2:8" x14ac:dyDescent="0.25">
      <c r="B190" s="197"/>
      <c r="D190" s="105"/>
      <c r="E190" s="105"/>
      <c r="F190" s="105"/>
      <c r="G190" s="195"/>
      <c r="H190" s="195"/>
    </row>
    <row r="191" spans="2:8" x14ac:dyDescent="0.25">
      <c r="D191" s="105"/>
      <c r="E191" s="105"/>
      <c r="F191" s="105"/>
      <c r="G191" s="195"/>
      <c r="H191" s="195"/>
    </row>
    <row r="192" spans="2:8" x14ac:dyDescent="0.25">
      <c r="D192" s="105"/>
      <c r="E192" s="105"/>
      <c r="F192" s="105"/>
      <c r="G192" s="195"/>
      <c r="H192" s="195"/>
    </row>
    <row r="193" spans="4:8" x14ac:dyDescent="0.25">
      <c r="D193" s="105"/>
      <c r="E193" s="105"/>
      <c r="F193" s="105"/>
      <c r="G193" s="195"/>
      <c r="H193" s="195"/>
    </row>
    <row r="194" spans="4:8" x14ac:dyDescent="0.25">
      <c r="D194" s="105"/>
      <c r="E194" s="105"/>
      <c r="F194" s="105"/>
      <c r="G194" s="195"/>
      <c r="H194" s="195"/>
    </row>
    <row r="195" spans="4:8" x14ac:dyDescent="0.25">
      <c r="D195" s="105"/>
      <c r="E195" s="105"/>
      <c r="F195" s="105"/>
      <c r="G195" s="195"/>
      <c r="H195" s="195"/>
    </row>
    <row r="196" spans="4:8" x14ac:dyDescent="0.25">
      <c r="D196" s="105"/>
      <c r="E196" s="105"/>
      <c r="F196" s="105"/>
      <c r="G196" s="195"/>
      <c r="H196" s="195"/>
    </row>
    <row r="197" spans="4:8" x14ac:dyDescent="0.25">
      <c r="D197" s="105"/>
      <c r="E197" s="105"/>
      <c r="F197" s="105"/>
      <c r="G197" s="195"/>
      <c r="H197" s="195"/>
    </row>
    <row r="198" spans="4:8" x14ac:dyDescent="0.25">
      <c r="D198" s="105"/>
      <c r="E198" s="105"/>
      <c r="F198" s="105"/>
      <c r="G198" s="195"/>
      <c r="H198" s="195"/>
    </row>
    <row r="199" spans="4:8" x14ac:dyDescent="0.25">
      <c r="D199" s="105"/>
      <c r="E199" s="105"/>
      <c r="F199" s="105"/>
      <c r="G199" s="195"/>
      <c r="H199" s="195"/>
    </row>
    <row r="200" spans="4:8" x14ac:dyDescent="0.25">
      <c r="D200" s="105"/>
      <c r="E200" s="105"/>
      <c r="F200" s="105"/>
      <c r="G200" s="195"/>
      <c r="H200" s="195"/>
    </row>
    <row r="201" spans="4:8" x14ac:dyDescent="0.25">
      <c r="D201" s="105"/>
      <c r="E201" s="105"/>
      <c r="F201" s="105"/>
      <c r="G201" s="195"/>
      <c r="H201" s="195"/>
    </row>
    <row r="202" spans="4:8" x14ac:dyDescent="0.25">
      <c r="D202" s="105"/>
      <c r="E202" s="105"/>
      <c r="F202" s="105"/>
      <c r="G202" s="195"/>
      <c r="H202" s="195"/>
    </row>
    <row r="203" spans="4:8" x14ac:dyDescent="0.25">
      <c r="D203" s="105"/>
      <c r="E203" s="105"/>
      <c r="F203" s="105"/>
      <c r="G203" s="195"/>
      <c r="H203" s="195"/>
    </row>
    <row r="204" spans="4:8" x14ac:dyDescent="0.25">
      <c r="D204" s="105"/>
      <c r="E204" s="105"/>
      <c r="F204" s="105"/>
      <c r="G204" s="195"/>
      <c r="H204" s="195"/>
    </row>
    <row r="205" spans="4:8" x14ac:dyDescent="0.25">
      <c r="D205" s="105"/>
      <c r="E205" s="105"/>
      <c r="F205" s="105"/>
      <c r="G205" s="195"/>
      <c r="H205" s="195"/>
    </row>
    <row r="206" spans="4:8" x14ac:dyDescent="0.25">
      <c r="D206" s="105"/>
      <c r="E206" s="105"/>
      <c r="F206" s="105"/>
      <c r="G206" s="195"/>
      <c r="H206" s="195"/>
    </row>
    <row r="207" spans="4:8" x14ac:dyDescent="0.25">
      <c r="D207" s="105"/>
      <c r="E207" s="105"/>
      <c r="F207" s="105"/>
      <c r="G207" s="195"/>
      <c r="H207" s="195"/>
    </row>
    <row r="208" spans="4:8" x14ac:dyDescent="0.25">
      <c r="D208" s="105"/>
      <c r="E208" s="105"/>
      <c r="F208" s="105"/>
      <c r="G208" s="195"/>
      <c r="H208" s="195"/>
    </row>
    <row r="209" spans="4:8" x14ac:dyDescent="0.25">
      <c r="D209" s="105"/>
      <c r="E209" s="105"/>
      <c r="F209" s="105"/>
      <c r="G209" s="195"/>
      <c r="H209" s="195"/>
    </row>
    <row r="210" spans="4:8" x14ac:dyDescent="0.25">
      <c r="D210" s="105"/>
      <c r="E210" s="105"/>
      <c r="F210" s="105"/>
      <c r="G210" s="195"/>
      <c r="H210" s="195"/>
    </row>
    <row r="211" spans="4:8" x14ac:dyDescent="0.25">
      <c r="D211" s="105"/>
      <c r="E211" s="105"/>
      <c r="F211" s="105"/>
      <c r="G211" s="195"/>
      <c r="H211" s="195"/>
    </row>
    <row r="212" spans="4:8" x14ac:dyDescent="0.25">
      <c r="D212" s="105"/>
      <c r="E212" s="105"/>
      <c r="F212" s="105"/>
      <c r="G212" s="195"/>
      <c r="H212" s="195"/>
    </row>
    <row r="213" spans="4:8" x14ac:dyDescent="0.25">
      <c r="D213" s="105"/>
      <c r="E213" s="105"/>
      <c r="F213" s="105"/>
      <c r="G213" s="195"/>
      <c r="H213" s="195"/>
    </row>
    <row r="214" spans="4:8" x14ac:dyDescent="0.25">
      <c r="D214" s="105"/>
      <c r="E214" s="105"/>
      <c r="F214" s="105"/>
      <c r="G214" s="195"/>
      <c r="H214" s="195"/>
    </row>
    <row r="215" spans="4:8" x14ac:dyDescent="0.25">
      <c r="D215" s="105"/>
      <c r="E215" s="105"/>
      <c r="F215" s="105"/>
      <c r="G215" s="195"/>
      <c r="H215" s="195"/>
    </row>
    <row r="216" spans="4:8" x14ac:dyDescent="0.25">
      <c r="D216" s="105"/>
      <c r="E216" s="105"/>
      <c r="F216" s="105"/>
      <c r="G216" s="195"/>
      <c r="H216" s="195"/>
    </row>
    <row r="217" spans="4:8" x14ac:dyDescent="0.25">
      <c r="D217" s="105"/>
      <c r="E217" s="105"/>
      <c r="F217" s="105"/>
      <c r="G217" s="195"/>
      <c r="H217" s="195"/>
    </row>
    <row r="218" spans="4:8" x14ac:dyDescent="0.25">
      <c r="D218" s="105"/>
      <c r="E218" s="105"/>
      <c r="F218" s="105"/>
      <c r="G218" s="195"/>
      <c r="H218" s="195"/>
    </row>
    <row r="219" spans="4:8" x14ac:dyDescent="0.25">
      <c r="D219" s="105"/>
      <c r="E219" s="105"/>
      <c r="F219" s="105"/>
      <c r="G219" s="195"/>
      <c r="H219" s="195"/>
    </row>
    <row r="220" spans="4:8" x14ac:dyDescent="0.25">
      <c r="D220" s="105"/>
      <c r="E220" s="105"/>
      <c r="F220" s="105"/>
      <c r="G220" s="195"/>
      <c r="H220" s="195"/>
    </row>
    <row r="221" spans="4:8" x14ac:dyDescent="0.25">
      <c r="D221" s="105"/>
      <c r="E221" s="105"/>
      <c r="F221" s="105"/>
      <c r="G221" s="195"/>
      <c r="H221" s="195"/>
    </row>
    <row r="222" spans="4:8" x14ac:dyDescent="0.25">
      <c r="D222" s="105"/>
      <c r="E222" s="105"/>
      <c r="F222" s="105"/>
      <c r="G222" s="195"/>
      <c r="H222" s="195"/>
    </row>
    <row r="223" spans="4:8" x14ac:dyDescent="0.25">
      <c r="D223" s="105"/>
      <c r="E223" s="105"/>
      <c r="F223" s="105"/>
      <c r="G223" s="195"/>
      <c r="H223" s="195"/>
    </row>
    <row r="224" spans="4:8" x14ac:dyDescent="0.25">
      <c r="D224" s="105"/>
      <c r="E224" s="105"/>
      <c r="F224" s="105"/>
      <c r="G224" s="195"/>
      <c r="H224" s="195"/>
    </row>
    <row r="225" spans="4:8" x14ac:dyDescent="0.25">
      <c r="D225" s="105"/>
      <c r="E225" s="105"/>
      <c r="F225" s="105"/>
      <c r="G225" s="195"/>
      <c r="H225" s="195"/>
    </row>
    <row r="226" spans="4:8" x14ac:dyDescent="0.25">
      <c r="D226" s="105"/>
      <c r="E226" s="105"/>
      <c r="F226" s="105"/>
      <c r="G226" s="195"/>
      <c r="H226" s="195"/>
    </row>
    <row r="227" spans="4:8" x14ac:dyDescent="0.25">
      <c r="D227" s="105"/>
      <c r="E227" s="105"/>
      <c r="F227" s="105"/>
      <c r="G227" s="195"/>
      <c r="H227" s="195"/>
    </row>
    <row r="228" spans="4:8" x14ac:dyDescent="0.25">
      <c r="D228" s="105"/>
      <c r="E228" s="105"/>
      <c r="F228" s="105"/>
      <c r="G228" s="195"/>
      <c r="H228" s="195"/>
    </row>
    <row r="229" spans="4:8" x14ac:dyDescent="0.25">
      <c r="D229" s="105"/>
      <c r="E229" s="105"/>
      <c r="F229" s="105"/>
      <c r="G229" s="195"/>
      <c r="H229" s="195"/>
    </row>
    <row r="230" spans="4:8" x14ac:dyDescent="0.25">
      <c r="D230" s="105"/>
      <c r="E230" s="105"/>
      <c r="F230" s="105"/>
      <c r="G230" s="195"/>
      <c r="H230" s="195"/>
    </row>
    <row r="231" spans="4:8" x14ac:dyDescent="0.25">
      <c r="D231" s="105"/>
      <c r="E231" s="105"/>
      <c r="F231" s="105"/>
      <c r="G231" s="195"/>
      <c r="H231" s="195"/>
    </row>
    <row r="232" spans="4:8" x14ac:dyDescent="0.25">
      <c r="D232" s="105"/>
      <c r="E232" s="105"/>
      <c r="F232" s="105"/>
      <c r="G232" s="195"/>
      <c r="H232" s="195"/>
    </row>
    <row r="233" spans="4:8" x14ac:dyDescent="0.25">
      <c r="D233" s="105"/>
      <c r="E233" s="105"/>
      <c r="F233" s="105"/>
      <c r="G233" s="195"/>
      <c r="H233" s="195"/>
    </row>
    <row r="234" spans="4:8" x14ac:dyDescent="0.25">
      <c r="D234" s="105"/>
      <c r="E234" s="105"/>
      <c r="F234" s="105"/>
      <c r="G234" s="195"/>
      <c r="H234" s="195"/>
    </row>
    <row r="235" spans="4:8" x14ac:dyDescent="0.25">
      <c r="D235" s="105"/>
      <c r="E235" s="105"/>
      <c r="F235" s="105"/>
      <c r="G235" s="195"/>
      <c r="H235" s="195"/>
    </row>
    <row r="236" spans="4:8" x14ac:dyDescent="0.25">
      <c r="D236" s="105"/>
      <c r="E236" s="105"/>
      <c r="F236" s="105"/>
      <c r="G236" s="195"/>
      <c r="H236" s="195"/>
    </row>
    <row r="237" spans="4:8" x14ac:dyDescent="0.25">
      <c r="D237" s="105"/>
      <c r="E237" s="105"/>
      <c r="F237" s="105"/>
      <c r="G237" s="195"/>
      <c r="H237" s="195"/>
    </row>
    <row r="238" spans="4:8" x14ac:dyDescent="0.25">
      <c r="D238" s="105"/>
      <c r="E238" s="105"/>
      <c r="F238" s="105"/>
      <c r="G238" s="195"/>
      <c r="H238" s="195"/>
    </row>
    <row r="239" spans="4:8" x14ac:dyDescent="0.25">
      <c r="D239" s="105"/>
      <c r="E239" s="105"/>
      <c r="F239" s="105"/>
      <c r="G239" s="195"/>
      <c r="H239" s="195"/>
    </row>
    <row r="240" spans="4:8" x14ac:dyDescent="0.25">
      <c r="D240" s="105"/>
      <c r="E240" s="105"/>
      <c r="F240" s="105"/>
      <c r="G240" s="195"/>
      <c r="H240" s="195"/>
    </row>
    <row r="241" spans="4:8" x14ac:dyDescent="0.25">
      <c r="D241" s="105"/>
      <c r="E241" s="105"/>
      <c r="F241" s="105"/>
      <c r="G241" s="195"/>
      <c r="H241" s="195"/>
    </row>
    <row r="242" spans="4:8" x14ac:dyDescent="0.25">
      <c r="D242" s="105"/>
      <c r="E242" s="105"/>
      <c r="F242" s="105"/>
      <c r="G242" s="195"/>
      <c r="H242" s="195"/>
    </row>
    <row r="243" spans="4:8" x14ac:dyDescent="0.25">
      <c r="D243" s="105"/>
      <c r="E243" s="105"/>
      <c r="F243" s="105"/>
      <c r="G243" s="195"/>
      <c r="H243" s="195"/>
    </row>
    <row r="244" spans="4:8" x14ac:dyDescent="0.25">
      <c r="D244" s="105"/>
      <c r="E244" s="105"/>
      <c r="F244" s="105"/>
      <c r="G244" s="195"/>
      <c r="H244" s="195"/>
    </row>
    <row r="245" spans="4:8" x14ac:dyDescent="0.25">
      <c r="D245" s="105"/>
      <c r="E245" s="105"/>
      <c r="F245" s="105"/>
      <c r="G245" s="195"/>
      <c r="H245" s="195"/>
    </row>
    <row r="246" spans="4:8" x14ac:dyDescent="0.25">
      <c r="D246" s="105"/>
      <c r="E246" s="105"/>
      <c r="F246" s="105"/>
      <c r="G246" s="195"/>
      <c r="H246" s="195"/>
    </row>
    <row r="247" spans="4:8" x14ac:dyDescent="0.25">
      <c r="D247" s="105"/>
      <c r="E247" s="105"/>
      <c r="F247" s="105"/>
      <c r="G247" s="195"/>
      <c r="H247" s="195"/>
    </row>
    <row r="248" spans="4:8" x14ac:dyDescent="0.25">
      <c r="D248" s="105"/>
      <c r="E248" s="105"/>
      <c r="F248" s="105"/>
      <c r="G248" s="195"/>
      <c r="H248" s="195"/>
    </row>
    <row r="249" spans="4:8" x14ac:dyDescent="0.25">
      <c r="D249" s="105"/>
      <c r="E249" s="105"/>
      <c r="F249" s="105"/>
      <c r="G249" s="195"/>
      <c r="H249" s="195"/>
    </row>
    <row r="250" spans="4:8" x14ac:dyDescent="0.25">
      <c r="D250" s="105"/>
      <c r="E250" s="105"/>
      <c r="F250" s="105"/>
      <c r="G250" s="195"/>
      <c r="H250" s="195"/>
    </row>
    <row r="251" spans="4:8" x14ac:dyDescent="0.25">
      <c r="D251" s="105"/>
      <c r="E251" s="105"/>
      <c r="F251" s="105"/>
      <c r="G251" s="195"/>
      <c r="H251" s="195"/>
    </row>
    <row r="252" spans="4:8" x14ac:dyDescent="0.25">
      <c r="D252" s="105"/>
      <c r="E252" s="105"/>
      <c r="F252" s="105"/>
      <c r="G252" s="195"/>
      <c r="H252" s="195"/>
    </row>
    <row r="253" spans="4:8" x14ac:dyDescent="0.25">
      <c r="D253" s="105"/>
      <c r="E253" s="105"/>
      <c r="F253" s="105"/>
      <c r="G253" s="195"/>
      <c r="H253" s="195"/>
    </row>
    <row r="254" spans="4:8" x14ac:dyDescent="0.25">
      <c r="D254" s="105"/>
      <c r="E254" s="105"/>
      <c r="F254" s="105"/>
      <c r="G254" s="195"/>
      <c r="H254" s="195"/>
    </row>
    <row r="255" spans="4:8" x14ac:dyDescent="0.25">
      <c r="D255" s="105"/>
      <c r="E255" s="105"/>
      <c r="F255" s="105"/>
      <c r="G255" s="195"/>
      <c r="H255" s="195"/>
    </row>
    <row r="256" spans="4:8" x14ac:dyDescent="0.25">
      <c r="D256" s="105"/>
      <c r="E256" s="105"/>
      <c r="F256" s="105"/>
      <c r="G256" s="195"/>
      <c r="H256" s="195"/>
    </row>
    <row r="257" spans="4:8" x14ac:dyDescent="0.25">
      <c r="D257" s="105"/>
      <c r="E257" s="105"/>
      <c r="F257" s="105"/>
      <c r="G257" s="195"/>
      <c r="H257" s="195"/>
    </row>
    <row r="258" spans="4:8" x14ac:dyDescent="0.25">
      <c r="D258" s="105"/>
      <c r="E258" s="105"/>
      <c r="F258" s="105"/>
      <c r="G258" s="195"/>
      <c r="H258" s="195"/>
    </row>
    <row r="259" spans="4:8" x14ac:dyDescent="0.25">
      <c r="D259" s="105"/>
      <c r="E259" s="105"/>
      <c r="F259" s="105"/>
      <c r="G259" s="195"/>
      <c r="H259" s="195"/>
    </row>
    <row r="260" spans="4:8" x14ac:dyDescent="0.25">
      <c r="D260" s="105"/>
      <c r="E260" s="105"/>
      <c r="F260" s="105"/>
      <c r="G260" s="195"/>
      <c r="H260" s="195"/>
    </row>
    <row r="261" spans="4:8" x14ac:dyDescent="0.25">
      <c r="D261" s="105"/>
      <c r="E261" s="105"/>
      <c r="F261" s="105"/>
      <c r="G261" s="195"/>
      <c r="H261" s="195"/>
    </row>
    <row r="262" spans="4:8" x14ac:dyDescent="0.25">
      <c r="D262" s="105"/>
      <c r="E262" s="105"/>
      <c r="F262" s="105"/>
      <c r="G262" s="195"/>
      <c r="H262" s="195"/>
    </row>
    <row r="263" spans="4:8" x14ac:dyDescent="0.25">
      <c r="D263" s="105"/>
      <c r="E263" s="105"/>
      <c r="F263" s="105"/>
      <c r="G263" s="195"/>
      <c r="H263" s="195"/>
    </row>
    <row r="264" spans="4:8" x14ac:dyDescent="0.25">
      <c r="D264" s="105"/>
      <c r="E264" s="105"/>
      <c r="F264" s="105"/>
      <c r="G264" s="195"/>
      <c r="H264" s="195"/>
    </row>
    <row r="265" spans="4:8" x14ac:dyDescent="0.25">
      <c r="D265" s="105"/>
      <c r="E265" s="105"/>
      <c r="F265" s="105"/>
      <c r="G265" s="195"/>
      <c r="H265" s="195"/>
    </row>
    <row r="266" spans="4:8" x14ac:dyDescent="0.25">
      <c r="D266" s="105"/>
      <c r="E266" s="105"/>
      <c r="F266" s="105"/>
      <c r="G266" s="195"/>
      <c r="H266" s="195"/>
    </row>
    <row r="267" spans="4:8" x14ac:dyDescent="0.25">
      <c r="D267" s="105"/>
      <c r="E267" s="105"/>
      <c r="F267" s="105"/>
      <c r="G267" s="195"/>
      <c r="H267" s="195"/>
    </row>
    <row r="268" spans="4:8" x14ac:dyDescent="0.25">
      <c r="D268" s="105"/>
      <c r="E268" s="105"/>
      <c r="F268" s="105"/>
      <c r="G268" s="195"/>
      <c r="H268" s="195"/>
    </row>
    <row r="269" spans="4:8" x14ac:dyDescent="0.25">
      <c r="D269" s="105"/>
      <c r="E269" s="105"/>
      <c r="F269" s="105"/>
      <c r="G269" s="195"/>
      <c r="H269" s="195"/>
    </row>
    <row r="270" spans="4:8" x14ac:dyDescent="0.25">
      <c r="D270" s="105"/>
      <c r="E270" s="105"/>
      <c r="F270" s="105"/>
      <c r="G270" s="195"/>
      <c r="H270" s="195"/>
    </row>
    <row r="271" spans="4:8" x14ac:dyDescent="0.25">
      <c r="D271" s="105"/>
      <c r="E271" s="105"/>
      <c r="F271" s="105"/>
      <c r="G271" s="195"/>
      <c r="H271" s="195"/>
    </row>
    <row r="272" spans="4:8" x14ac:dyDescent="0.25">
      <c r="D272" s="105"/>
      <c r="E272" s="105"/>
      <c r="F272" s="105"/>
      <c r="G272" s="195"/>
      <c r="H272" s="195"/>
    </row>
    <row r="273" spans="4:8" x14ac:dyDescent="0.25">
      <c r="D273" s="105"/>
      <c r="E273" s="105"/>
      <c r="F273" s="105"/>
      <c r="G273" s="195"/>
      <c r="H273" s="195"/>
    </row>
    <row r="274" spans="4:8" x14ac:dyDescent="0.25">
      <c r="D274" s="105"/>
      <c r="E274" s="105"/>
      <c r="F274" s="105"/>
      <c r="G274" s="195"/>
      <c r="H274" s="195"/>
    </row>
    <row r="275" spans="4:8" x14ac:dyDescent="0.25">
      <c r="D275" s="105"/>
      <c r="E275" s="105"/>
      <c r="F275" s="105"/>
      <c r="G275" s="195"/>
      <c r="H275" s="195"/>
    </row>
    <row r="276" spans="4:8" x14ac:dyDescent="0.25">
      <c r="D276" s="105"/>
      <c r="E276" s="105"/>
      <c r="F276" s="105"/>
      <c r="G276" s="195"/>
      <c r="H276" s="195"/>
    </row>
    <row r="277" spans="4:8" x14ac:dyDescent="0.25">
      <c r="D277" s="105"/>
      <c r="E277" s="105"/>
      <c r="F277" s="105"/>
      <c r="G277" s="195"/>
      <c r="H277" s="195"/>
    </row>
    <row r="278" spans="4:8" x14ac:dyDescent="0.25">
      <c r="D278" s="105"/>
      <c r="E278" s="105"/>
      <c r="F278" s="105"/>
      <c r="G278" s="195"/>
      <c r="H278" s="195"/>
    </row>
    <row r="279" spans="4:8" x14ac:dyDescent="0.25">
      <c r="D279" s="105"/>
      <c r="E279" s="105"/>
      <c r="F279" s="105"/>
      <c r="G279" s="195"/>
      <c r="H279" s="195"/>
    </row>
    <row r="280" spans="4:8" x14ac:dyDescent="0.25">
      <c r="D280" s="105"/>
      <c r="E280" s="105"/>
      <c r="F280" s="105"/>
      <c r="G280" s="195"/>
      <c r="H280" s="195"/>
    </row>
    <row r="281" spans="4:8" x14ac:dyDescent="0.25">
      <c r="D281" s="105"/>
      <c r="E281" s="105"/>
      <c r="F281" s="105"/>
      <c r="G281" s="195"/>
      <c r="H281" s="195"/>
    </row>
    <row r="282" spans="4:8" x14ac:dyDescent="0.25">
      <c r="D282" s="105"/>
      <c r="E282" s="105"/>
      <c r="F282" s="105"/>
      <c r="G282" s="195"/>
      <c r="H282" s="195"/>
    </row>
    <row r="283" spans="4:8" x14ac:dyDescent="0.25">
      <c r="D283" s="105"/>
      <c r="E283" s="105"/>
      <c r="F283" s="105"/>
      <c r="G283" s="195"/>
      <c r="H283" s="195"/>
    </row>
    <row r="284" spans="4:8" x14ac:dyDescent="0.25">
      <c r="D284" s="105"/>
      <c r="E284" s="105"/>
      <c r="F284" s="105"/>
      <c r="G284" s="195"/>
      <c r="H284" s="195"/>
    </row>
    <row r="285" spans="4:8" x14ac:dyDescent="0.25">
      <c r="D285" s="105"/>
      <c r="E285" s="105"/>
      <c r="F285" s="105"/>
      <c r="G285" s="195"/>
      <c r="H285" s="195"/>
    </row>
    <row r="286" spans="4:8" x14ac:dyDescent="0.25">
      <c r="D286" s="105"/>
      <c r="E286" s="105"/>
      <c r="F286" s="105"/>
      <c r="G286" s="195"/>
      <c r="H286" s="195"/>
    </row>
    <row r="287" spans="4:8" x14ac:dyDescent="0.25">
      <c r="D287" s="105"/>
      <c r="E287" s="105"/>
      <c r="F287" s="105"/>
      <c r="G287" s="195"/>
      <c r="H287" s="195"/>
    </row>
    <row r="288" spans="4:8" x14ac:dyDescent="0.25">
      <c r="D288" s="105"/>
      <c r="E288" s="105"/>
      <c r="F288" s="105"/>
      <c r="G288" s="195"/>
      <c r="H288" s="195"/>
    </row>
    <row r="289" spans="4:8" x14ac:dyDescent="0.25">
      <c r="D289" s="105"/>
      <c r="E289" s="105"/>
      <c r="F289" s="105"/>
      <c r="G289" s="195"/>
      <c r="H289" s="195"/>
    </row>
    <row r="290" spans="4:8" x14ac:dyDescent="0.25">
      <c r="D290" s="105"/>
      <c r="E290" s="105"/>
      <c r="F290" s="105"/>
      <c r="G290" s="195"/>
      <c r="H290" s="195"/>
    </row>
    <row r="291" spans="4:8" x14ac:dyDescent="0.25">
      <c r="D291" s="105"/>
      <c r="E291" s="105"/>
      <c r="F291" s="105"/>
      <c r="G291" s="195"/>
      <c r="H291" s="195"/>
    </row>
    <row r="292" spans="4:8" x14ac:dyDescent="0.25">
      <c r="D292" s="105"/>
      <c r="E292" s="105"/>
      <c r="F292" s="105"/>
      <c r="G292" s="195"/>
      <c r="H292" s="195"/>
    </row>
    <row r="293" spans="4:8" x14ac:dyDescent="0.25">
      <c r="D293" s="105"/>
      <c r="E293" s="105"/>
      <c r="F293" s="105"/>
      <c r="G293" s="195"/>
      <c r="H293" s="195"/>
    </row>
    <row r="294" spans="4:8" x14ac:dyDescent="0.25">
      <c r="D294" s="105"/>
      <c r="E294" s="105"/>
      <c r="F294" s="105"/>
      <c r="G294" s="195"/>
      <c r="H294" s="195"/>
    </row>
    <row r="295" spans="4:8" x14ac:dyDescent="0.25">
      <c r="D295" s="105"/>
      <c r="E295" s="105"/>
      <c r="F295" s="105"/>
      <c r="G295" s="195"/>
      <c r="H295" s="195"/>
    </row>
    <row r="296" spans="4:8" x14ac:dyDescent="0.25">
      <c r="D296" s="105"/>
      <c r="E296" s="105"/>
      <c r="F296" s="105"/>
      <c r="G296" s="195"/>
      <c r="H296" s="195"/>
    </row>
    <row r="297" spans="4:8" x14ac:dyDescent="0.25">
      <c r="D297" s="105"/>
      <c r="E297" s="105"/>
      <c r="F297" s="105"/>
      <c r="G297" s="195"/>
      <c r="H297" s="195"/>
    </row>
    <row r="298" spans="4:8" x14ac:dyDescent="0.25">
      <c r="D298" s="105"/>
      <c r="E298" s="105"/>
      <c r="F298" s="105"/>
      <c r="G298" s="195"/>
      <c r="H298" s="195"/>
    </row>
    <row r="299" spans="4:8" x14ac:dyDescent="0.25">
      <c r="D299" s="105"/>
      <c r="E299" s="105"/>
      <c r="F299" s="105"/>
      <c r="G299" s="195"/>
      <c r="H299" s="195"/>
    </row>
    <row r="300" spans="4:8" x14ac:dyDescent="0.25">
      <c r="D300" s="105"/>
      <c r="E300" s="105"/>
      <c r="F300" s="105"/>
      <c r="G300" s="195"/>
      <c r="H300" s="195"/>
    </row>
    <row r="301" spans="4:8" x14ac:dyDescent="0.25">
      <c r="D301" s="105"/>
      <c r="E301" s="105"/>
      <c r="F301" s="105"/>
      <c r="G301" s="195"/>
      <c r="H301" s="195"/>
    </row>
    <row r="302" spans="4:8" x14ac:dyDescent="0.25">
      <c r="D302" s="105"/>
      <c r="E302" s="105"/>
      <c r="F302" s="105"/>
      <c r="G302" s="195"/>
      <c r="H302" s="195"/>
    </row>
    <row r="303" spans="4:8" x14ac:dyDescent="0.25">
      <c r="D303" s="105"/>
      <c r="E303" s="105"/>
      <c r="F303" s="105"/>
      <c r="G303" s="195"/>
      <c r="H303" s="195"/>
    </row>
    <row r="304" spans="4:8" x14ac:dyDescent="0.25">
      <c r="D304" s="105"/>
      <c r="E304" s="105"/>
      <c r="F304" s="105"/>
      <c r="G304" s="195"/>
      <c r="H304" s="195"/>
    </row>
    <row r="305" spans="4:8" x14ac:dyDescent="0.25">
      <c r="D305" s="105"/>
      <c r="E305" s="105"/>
      <c r="F305" s="105"/>
      <c r="G305" s="195"/>
      <c r="H305" s="195"/>
    </row>
    <row r="306" spans="4:8" x14ac:dyDescent="0.25">
      <c r="D306" s="105"/>
      <c r="E306" s="105"/>
      <c r="F306" s="105"/>
      <c r="G306" s="195"/>
      <c r="H306" s="195"/>
    </row>
    <row r="307" spans="4:8" x14ac:dyDescent="0.25">
      <c r="D307" s="105"/>
      <c r="E307" s="105"/>
      <c r="F307" s="105"/>
      <c r="G307" s="195"/>
      <c r="H307" s="195"/>
    </row>
    <row r="308" spans="4:8" x14ac:dyDescent="0.25">
      <c r="D308" s="105"/>
      <c r="E308" s="105"/>
      <c r="F308" s="105"/>
      <c r="G308" s="195"/>
      <c r="H308" s="195"/>
    </row>
    <row r="309" spans="4:8" x14ac:dyDescent="0.25">
      <c r="D309" s="105"/>
      <c r="E309" s="105"/>
      <c r="F309" s="105"/>
    </row>
    <row r="310" spans="4:8" x14ac:dyDescent="0.25">
      <c r="D310" s="105"/>
      <c r="E310" s="105"/>
      <c r="F310" s="105"/>
    </row>
    <row r="311" spans="4:8" x14ac:dyDescent="0.25">
      <c r="D311" s="105"/>
      <c r="E311" s="105"/>
      <c r="F311" s="105"/>
    </row>
    <row r="312" spans="4:8" x14ac:dyDescent="0.25">
      <c r="D312" s="105"/>
      <c r="E312" s="105"/>
      <c r="F312" s="105"/>
    </row>
    <row r="313" spans="4:8" x14ac:dyDescent="0.25">
      <c r="D313" s="105"/>
      <c r="E313" s="105"/>
      <c r="F313" s="105"/>
    </row>
    <row r="314" spans="4:8" x14ac:dyDescent="0.25">
      <c r="D314" s="105"/>
      <c r="E314" s="105"/>
      <c r="F314" s="105"/>
    </row>
    <row r="315" spans="4:8" x14ac:dyDescent="0.25">
      <c r="D315" s="105"/>
      <c r="E315" s="105"/>
      <c r="F315" s="105"/>
    </row>
    <row r="316" spans="4:8" x14ac:dyDescent="0.25">
      <c r="D316" s="105"/>
      <c r="E316" s="105"/>
      <c r="F316" s="105"/>
    </row>
    <row r="317" spans="4:8" x14ac:dyDescent="0.25">
      <c r="D317" s="105"/>
      <c r="E317" s="105"/>
      <c r="F317" s="105"/>
    </row>
    <row r="318" spans="4:8" x14ac:dyDescent="0.25">
      <c r="D318" s="105"/>
      <c r="E318" s="105"/>
      <c r="F318" s="105"/>
    </row>
    <row r="319" spans="4:8" x14ac:dyDescent="0.25">
      <c r="D319" s="105"/>
      <c r="E319" s="105"/>
      <c r="F319" s="105"/>
    </row>
    <row r="320" spans="4:8" x14ac:dyDescent="0.25">
      <c r="D320" s="105"/>
      <c r="E320" s="105"/>
      <c r="F320" s="105"/>
    </row>
    <row r="321" spans="4:6" x14ac:dyDescent="0.25">
      <c r="D321" s="105"/>
      <c r="E321" s="105"/>
      <c r="F321" s="105"/>
    </row>
    <row r="322" spans="4:6" x14ac:dyDescent="0.25">
      <c r="D322" s="105"/>
      <c r="E322" s="105"/>
      <c r="F322" s="105"/>
    </row>
    <row r="323" spans="4:6" x14ac:dyDescent="0.25">
      <c r="D323" s="105"/>
      <c r="E323" s="105"/>
      <c r="F323" s="105"/>
    </row>
    <row r="324" spans="4:6" x14ac:dyDescent="0.25">
      <c r="D324" s="105"/>
      <c r="E324" s="105"/>
      <c r="F324" s="105"/>
    </row>
    <row r="325" spans="4:6" x14ac:dyDescent="0.25">
      <c r="D325" s="105"/>
      <c r="E325" s="105"/>
      <c r="F325" s="105"/>
    </row>
    <row r="326" spans="4:6" x14ac:dyDescent="0.25">
      <c r="D326" s="105"/>
      <c r="E326" s="105"/>
      <c r="F326" s="105"/>
    </row>
    <row r="327" spans="4:6" x14ac:dyDescent="0.25">
      <c r="D327" s="105"/>
      <c r="E327" s="105"/>
      <c r="F327" s="105"/>
    </row>
    <row r="328" spans="4:6" x14ac:dyDescent="0.25">
      <c r="D328" s="105"/>
      <c r="E328" s="105"/>
      <c r="F328" s="105"/>
    </row>
    <row r="329" spans="4:6" x14ac:dyDescent="0.25">
      <c r="D329" s="105"/>
      <c r="E329" s="105"/>
      <c r="F329" s="105"/>
    </row>
    <row r="330" spans="4:6" x14ac:dyDescent="0.25">
      <c r="D330" s="105"/>
      <c r="E330" s="105"/>
      <c r="F330" s="105"/>
    </row>
    <row r="331" spans="4:6" x14ac:dyDescent="0.25">
      <c r="D331" s="105"/>
      <c r="E331" s="105"/>
      <c r="F331" s="105"/>
    </row>
    <row r="332" spans="4:6" x14ac:dyDescent="0.25">
      <c r="D332" s="105"/>
      <c r="E332" s="105"/>
      <c r="F332" s="105"/>
    </row>
    <row r="333" spans="4:6" x14ac:dyDescent="0.25">
      <c r="D333" s="105"/>
      <c r="E333" s="105"/>
      <c r="F333" s="105"/>
    </row>
    <row r="334" spans="4:6" x14ac:dyDescent="0.25">
      <c r="D334" s="105"/>
      <c r="E334" s="105"/>
      <c r="F334" s="105"/>
    </row>
    <row r="335" spans="4:6" x14ac:dyDescent="0.25">
      <c r="D335" s="105"/>
      <c r="E335" s="105"/>
      <c r="F335" s="105"/>
    </row>
    <row r="336" spans="4:6" x14ac:dyDescent="0.25">
      <c r="D336" s="105"/>
      <c r="E336" s="105"/>
      <c r="F336" s="105"/>
    </row>
    <row r="337" spans="4:6" x14ac:dyDescent="0.25">
      <c r="D337" s="105"/>
      <c r="E337" s="105"/>
      <c r="F337" s="105"/>
    </row>
    <row r="338" spans="4:6" x14ac:dyDescent="0.25">
      <c r="D338" s="105"/>
      <c r="E338" s="105"/>
      <c r="F338" s="105"/>
    </row>
    <row r="339" spans="4:6" x14ac:dyDescent="0.25">
      <c r="D339" s="105"/>
      <c r="E339" s="105"/>
      <c r="F339" s="105"/>
    </row>
    <row r="340" spans="4:6" x14ac:dyDescent="0.25">
      <c r="D340" s="105"/>
      <c r="E340" s="105"/>
      <c r="F340" s="105"/>
    </row>
    <row r="341" spans="4:6" x14ac:dyDescent="0.25">
      <c r="D341" s="105"/>
      <c r="E341" s="105"/>
      <c r="F341" s="105"/>
    </row>
    <row r="342" spans="4:6" x14ac:dyDescent="0.25">
      <c r="D342" s="105"/>
      <c r="E342" s="105"/>
      <c r="F342" s="105"/>
    </row>
    <row r="343" spans="4:6" x14ac:dyDescent="0.25">
      <c r="D343" s="105"/>
      <c r="E343" s="105"/>
      <c r="F343" s="105"/>
    </row>
    <row r="344" spans="4:6" x14ac:dyDescent="0.25">
      <c r="D344" s="105"/>
      <c r="E344" s="105"/>
      <c r="F344" s="105"/>
    </row>
    <row r="345" spans="4:6" x14ac:dyDescent="0.25">
      <c r="D345" s="105"/>
      <c r="E345" s="105"/>
      <c r="F345" s="105"/>
    </row>
    <row r="346" spans="4:6" x14ac:dyDescent="0.25">
      <c r="D346" s="105"/>
      <c r="E346" s="105"/>
      <c r="F346" s="105"/>
    </row>
    <row r="347" spans="4:6" x14ac:dyDescent="0.25">
      <c r="D347" s="105"/>
      <c r="E347" s="105"/>
      <c r="F347" s="105"/>
    </row>
    <row r="348" spans="4:6" x14ac:dyDescent="0.25">
      <c r="D348" s="105"/>
      <c r="E348" s="105"/>
      <c r="F348" s="105"/>
    </row>
    <row r="349" spans="4:6" x14ac:dyDescent="0.25">
      <c r="D349" s="105"/>
      <c r="E349" s="105"/>
      <c r="F349" s="105"/>
    </row>
    <row r="350" spans="4:6" x14ac:dyDescent="0.25">
      <c r="D350" s="105"/>
      <c r="E350" s="105"/>
      <c r="F350" s="105"/>
    </row>
    <row r="351" spans="4:6" x14ac:dyDescent="0.25">
      <c r="D351" s="105"/>
      <c r="E351" s="105"/>
      <c r="F351" s="105"/>
    </row>
    <row r="352" spans="4:6" x14ac:dyDescent="0.25">
      <c r="D352" s="105"/>
      <c r="E352" s="105"/>
      <c r="F352" s="105"/>
    </row>
    <row r="353" spans="4:6" x14ac:dyDescent="0.25">
      <c r="D353" s="105"/>
      <c r="E353" s="105"/>
      <c r="F353" s="105"/>
    </row>
    <row r="354" spans="4:6" x14ac:dyDescent="0.25">
      <c r="D354" s="105"/>
      <c r="E354" s="105"/>
      <c r="F354" s="105"/>
    </row>
    <row r="355" spans="4:6" x14ac:dyDescent="0.25">
      <c r="D355" s="105"/>
      <c r="E355" s="105"/>
      <c r="F355" s="105"/>
    </row>
    <row r="356" spans="4:6" x14ac:dyDescent="0.25">
      <c r="D356" s="105"/>
      <c r="E356" s="105"/>
      <c r="F356" s="105"/>
    </row>
    <row r="357" spans="4:6" x14ac:dyDescent="0.25">
      <c r="D357" s="105"/>
      <c r="E357" s="105"/>
      <c r="F357" s="105"/>
    </row>
    <row r="358" spans="4:6" x14ac:dyDescent="0.25">
      <c r="D358" s="105"/>
      <c r="E358" s="105"/>
      <c r="F358" s="105"/>
    </row>
    <row r="359" spans="4:6" x14ac:dyDescent="0.25">
      <c r="D359" s="105"/>
      <c r="E359" s="105"/>
      <c r="F359" s="105"/>
    </row>
    <row r="360" spans="4:6" x14ac:dyDescent="0.25">
      <c r="D360" s="105"/>
      <c r="E360" s="105"/>
      <c r="F360" s="105"/>
    </row>
    <row r="361" spans="4:6" x14ac:dyDescent="0.25">
      <c r="D361" s="105"/>
      <c r="E361" s="105"/>
      <c r="F361" s="105"/>
    </row>
    <row r="362" spans="4:6" x14ac:dyDescent="0.25">
      <c r="D362" s="105"/>
      <c r="E362" s="105"/>
      <c r="F362" s="105"/>
    </row>
    <row r="363" spans="4:6" x14ac:dyDescent="0.25">
      <c r="D363" s="105"/>
      <c r="E363" s="105"/>
      <c r="F363" s="105"/>
    </row>
    <row r="364" spans="4:6" x14ac:dyDescent="0.25">
      <c r="D364" s="105"/>
      <c r="E364" s="105"/>
      <c r="F364" s="105"/>
    </row>
    <row r="365" spans="4:6" x14ac:dyDescent="0.25">
      <c r="D365" s="105"/>
      <c r="E365" s="105"/>
      <c r="F365" s="105"/>
    </row>
    <row r="366" spans="4:6" x14ac:dyDescent="0.25">
      <c r="D366" s="105"/>
      <c r="E366" s="105"/>
      <c r="F366" s="105"/>
    </row>
    <row r="367" spans="4:6" x14ac:dyDescent="0.25">
      <c r="D367" s="105"/>
      <c r="E367" s="105"/>
      <c r="F367" s="105"/>
    </row>
    <row r="368" spans="4:6" x14ac:dyDescent="0.25">
      <c r="D368" s="105"/>
      <c r="E368" s="105"/>
      <c r="F368" s="105"/>
    </row>
    <row r="369" spans="4:6" x14ac:dyDescent="0.25">
      <c r="D369" s="105"/>
      <c r="E369" s="105"/>
      <c r="F369" s="105"/>
    </row>
    <row r="370" spans="4:6" x14ac:dyDescent="0.25">
      <c r="D370" s="105"/>
      <c r="E370" s="105"/>
      <c r="F370" s="105"/>
    </row>
    <row r="371" spans="4:6" x14ac:dyDescent="0.25">
      <c r="D371" s="105"/>
      <c r="E371" s="105"/>
      <c r="F371" s="105"/>
    </row>
    <row r="372" spans="4:6" x14ac:dyDescent="0.25">
      <c r="D372" s="105"/>
      <c r="E372" s="105"/>
      <c r="F372" s="105"/>
    </row>
    <row r="373" spans="4:6" x14ac:dyDescent="0.25">
      <c r="D373" s="105"/>
      <c r="E373" s="105"/>
      <c r="F373" s="105"/>
    </row>
    <row r="374" spans="4:6" x14ac:dyDescent="0.25">
      <c r="D374" s="105"/>
      <c r="E374" s="105"/>
      <c r="F374" s="105"/>
    </row>
    <row r="375" spans="4:6" x14ac:dyDescent="0.25">
      <c r="D375" s="105"/>
      <c r="E375" s="105"/>
      <c r="F375" s="105"/>
    </row>
    <row r="376" spans="4:6" x14ac:dyDescent="0.25">
      <c r="D376" s="105"/>
      <c r="E376" s="105"/>
      <c r="F376" s="105"/>
    </row>
    <row r="377" spans="4:6" x14ac:dyDescent="0.25">
      <c r="D377" s="105"/>
      <c r="E377" s="105"/>
      <c r="F377" s="105"/>
    </row>
    <row r="378" spans="4:6" x14ac:dyDescent="0.25">
      <c r="D378" s="105"/>
      <c r="E378" s="105"/>
      <c r="F378" s="105"/>
    </row>
    <row r="379" spans="4:6" x14ac:dyDescent="0.25">
      <c r="D379" s="105"/>
      <c r="E379" s="105"/>
      <c r="F379" s="105"/>
    </row>
    <row r="380" spans="4:6" x14ac:dyDescent="0.25">
      <c r="D380" s="105"/>
      <c r="E380" s="105"/>
      <c r="F380" s="105"/>
    </row>
    <row r="381" spans="4:6" x14ac:dyDescent="0.25">
      <c r="D381" s="105"/>
      <c r="E381" s="105"/>
      <c r="F381" s="105"/>
    </row>
    <row r="382" spans="4:6" x14ac:dyDescent="0.25">
      <c r="D382" s="105"/>
      <c r="E382" s="105"/>
      <c r="F382" s="105"/>
    </row>
  </sheetData>
  <mergeCells count="13">
    <mergeCell ref="B3:F3"/>
    <mergeCell ref="I16:N16"/>
    <mergeCell ref="B27:F27"/>
    <mergeCell ref="B1:O1"/>
    <mergeCell ref="G41:O41"/>
    <mergeCell ref="G47:O47"/>
    <mergeCell ref="G48:O48"/>
    <mergeCell ref="G49:O49"/>
    <mergeCell ref="G50:O50"/>
    <mergeCell ref="G42:O42"/>
    <mergeCell ref="G43:O43"/>
    <mergeCell ref="G44:O44"/>
    <mergeCell ref="G46:O46"/>
  </mergeCells>
  <conditionalFormatting sqref="I18:N22">
    <cfRule type="expression" dxfId="0" priority="1">
      <formula>I18&lt;0</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19CE7-C1A3-4986-8936-138625DA2A43}">
  <sheetPr codeName="Sheet8">
    <pageSetUpPr fitToPage="1"/>
  </sheetPr>
  <dimension ref="A1:V126"/>
  <sheetViews>
    <sheetView showGridLines="0" zoomScale="90" zoomScaleNormal="90" workbookViewId="0">
      <pane xSplit="2" ySplit="4" topLeftCell="C5" activePane="bottomRight" state="frozen"/>
      <selection pane="topRight" activeCell="C1" sqref="C1"/>
      <selection pane="bottomLeft" activeCell="A5" sqref="A5"/>
      <selection pane="bottomRight" activeCell="F11" sqref="F11:F15"/>
    </sheetView>
  </sheetViews>
  <sheetFormatPr defaultColWidth="8.7109375" defaultRowHeight="12.75" x14ac:dyDescent="0.2"/>
  <cols>
    <col min="1" max="1" width="0.7109375" style="360" customWidth="1"/>
    <col min="2" max="2" width="54.85546875" style="28" customWidth="1"/>
    <col min="3" max="3" width="19.5703125" style="28" customWidth="1"/>
    <col min="4" max="5" width="17.85546875" style="28" customWidth="1"/>
    <col min="6" max="6" width="18.5703125" style="485" customWidth="1"/>
    <col min="7" max="7" width="6" style="28" customWidth="1"/>
    <col min="8" max="8" width="18.7109375" style="28" customWidth="1"/>
    <col min="9" max="9" width="19.7109375" style="28" bestFit="1" customWidth="1"/>
    <col min="10" max="10" width="27.28515625" style="28" customWidth="1"/>
    <col min="11" max="11" width="16" style="28" customWidth="1"/>
    <col min="12" max="12" width="16.7109375" style="28" customWidth="1"/>
    <col min="13" max="13" width="14.7109375" style="28" customWidth="1"/>
    <col min="14" max="14" width="18.42578125" style="28" customWidth="1"/>
    <col min="15" max="18" width="8.7109375" style="28"/>
    <col min="19" max="19" width="2.28515625" style="28" customWidth="1"/>
    <col min="20" max="21" width="8.7109375" style="28"/>
    <col min="22" max="22" width="11.5703125" style="28" customWidth="1"/>
    <col min="23" max="16384" width="8.7109375" style="28"/>
  </cols>
  <sheetData>
    <row r="1" spans="2:14" ht="15" x14ac:dyDescent="0.25">
      <c r="B1" s="606" t="s">
        <v>310</v>
      </c>
      <c r="C1" s="607"/>
      <c r="D1" s="607"/>
      <c r="E1" s="607"/>
      <c r="F1" s="607"/>
    </row>
    <row r="2" spans="2:14" ht="6" customHeight="1" x14ac:dyDescent="0.25">
      <c r="B2" s="521"/>
      <c r="C2" s="522"/>
      <c r="D2" s="522"/>
      <c r="E2" s="522"/>
      <c r="F2" s="522"/>
    </row>
    <row r="3" spans="2:14" x14ac:dyDescent="0.2">
      <c r="B3" s="608" t="s">
        <v>311</v>
      </c>
      <c r="C3" s="608"/>
      <c r="D3" s="608"/>
      <c r="E3" s="608"/>
      <c r="F3" s="608"/>
      <c r="G3" s="356"/>
      <c r="H3" s="356"/>
    </row>
    <row r="4" spans="2:14" ht="3.95" customHeight="1" x14ac:dyDescent="0.2">
      <c r="B4" s="518"/>
      <c r="C4" s="518"/>
      <c r="D4" s="518"/>
      <c r="E4" s="518"/>
      <c r="F4" s="518"/>
      <c r="G4" s="356"/>
      <c r="H4" s="356"/>
    </row>
    <row r="5" spans="2:14" s="28" customFormat="1" ht="9.9499999999999993" customHeight="1" x14ac:dyDescent="0.2">
      <c r="B5" s="523"/>
      <c r="C5" s="523"/>
      <c r="D5" s="523"/>
      <c r="E5" s="523"/>
      <c r="F5" s="523"/>
      <c r="G5" s="356"/>
      <c r="H5" s="356"/>
    </row>
    <row r="6" spans="2:14" x14ac:dyDescent="0.2">
      <c r="B6" s="493" t="s">
        <v>312</v>
      </c>
      <c r="C6" s="132"/>
      <c r="D6" s="132"/>
      <c r="E6" s="132"/>
      <c r="F6" s="481"/>
      <c r="G6" s="356"/>
      <c r="H6" s="356"/>
    </row>
    <row r="7" spans="2:14" x14ac:dyDescent="0.2">
      <c r="B7" s="26"/>
      <c r="C7" s="132"/>
      <c r="D7" s="132"/>
      <c r="E7" s="132"/>
      <c r="F7" s="481"/>
      <c r="G7" s="356"/>
      <c r="H7" s="356"/>
      <c r="N7" s="29"/>
    </row>
    <row r="8" spans="2:14" x14ac:dyDescent="0.2">
      <c r="B8" s="26"/>
      <c r="C8" s="519" t="s">
        <v>313</v>
      </c>
      <c r="D8" s="519" t="s">
        <v>314</v>
      </c>
      <c r="E8" s="519" t="s">
        <v>315</v>
      </c>
      <c r="F8" s="519" t="s">
        <v>316</v>
      </c>
      <c r="G8" s="356"/>
      <c r="H8" s="356"/>
      <c r="N8" s="29"/>
    </row>
    <row r="9" spans="2:14" x14ac:dyDescent="0.2">
      <c r="C9" s="520" t="s">
        <v>224</v>
      </c>
      <c r="D9" s="520" t="s">
        <v>224</v>
      </c>
      <c r="E9" s="520" t="s">
        <v>224</v>
      </c>
      <c r="F9" s="520" t="s">
        <v>224</v>
      </c>
      <c r="G9" s="356"/>
      <c r="H9" s="356"/>
      <c r="N9" s="29"/>
    </row>
    <row r="10" spans="2:14" x14ac:dyDescent="0.2">
      <c r="B10" s="135" t="s">
        <v>317</v>
      </c>
      <c r="C10" s="494">
        <v>440511.9</v>
      </c>
      <c r="D10" s="494">
        <v>625199.99999999988</v>
      </c>
      <c r="E10" s="494">
        <v>649813.9099999998</v>
      </c>
      <c r="F10" s="494">
        <v>759336.29</v>
      </c>
      <c r="G10" s="356"/>
      <c r="H10" s="356"/>
      <c r="N10" s="31"/>
    </row>
    <row r="11" spans="2:14" x14ac:dyDescent="0.2">
      <c r="B11" s="30" t="s">
        <v>318</v>
      </c>
      <c r="C11" s="494">
        <v>14604.96</v>
      </c>
      <c r="D11" s="494">
        <v>133248.47999999998</v>
      </c>
      <c r="E11" s="494">
        <v>80446.89</v>
      </c>
      <c r="F11" s="494">
        <v>14131.07</v>
      </c>
      <c r="G11" s="356"/>
      <c r="H11" s="356"/>
      <c r="L11" s="32"/>
      <c r="N11" s="31"/>
    </row>
    <row r="12" spans="2:14" x14ac:dyDescent="0.2">
      <c r="B12" s="30" t="s">
        <v>319</v>
      </c>
      <c r="C12" s="494">
        <v>2820</v>
      </c>
      <c r="D12" s="494">
        <v>3789.6099999999997</v>
      </c>
      <c r="E12" s="494">
        <v>13761.99</v>
      </c>
      <c r="F12" s="494">
        <v>4932.05</v>
      </c>
      <c r="G12" s="356"/>
      <c r="H12" s="356"/>
      <c r="N12" s="31"/>
    </row>
    <row r="13" spans="2:14" x14ac:dyDescent="0.2">
      <c r="B13" s="30" t="s">
        <v>320</v>
      </c>
      <c r="C13" s="494">
        <v>0</v>
      </c>
      <c r="D13" s="494">
        <v>915.44</v>
      </c>
      <c r="E13" s="494">
        <v>17615.32</v>
      </c>
      <c r="F13" s="494">
        <v>3723.94</v>
      </c>
      <c r="G13" s="356"/>
      <c r="H13" s="356"/>
      <c r="N13" s="31"/>
    </row>
    <row r="14" spans="2:14" x14ac:dyDescent="0.2">
      <c r="B14" s="30" t="s">
        <v>321</v>
      </c>
      <c r="C14" s="494">
        <v>0</v>
      </c>
      <c r="D14" s="494">
        <v>0</v>
      </c>
      <c r="E14" s="494">
        <v>366.24</v>
      </c>
      <c r="F14" s="494">
        <v>350</v>
      </c>
      <c r="G14" s="356"/>
      <c r="H14" s="356"/>
      <c r="N14" s="31"/>
    </row>
    <row r="15" spans="2:14" x14ac:dyDescent="0.2">
      <c r="B15" s="33" t="s">
        <v>322</v>
      </c>
      <c r="C15" s="494">
        <v>5239.76</v>
      </c>
      <c r="D15" s="494">
        <v>2825.27</v>
      </c>
      <c r="E15" s="494">
        <v>29696.850000000002</v>
      </c>
      <c r="F15" s="494">
        <v>-3381.09</v>
      </c>
      <c r="G15" s="524"/>
      <c r="H15" s="356"/>
      <c r="I15" s="104"/>
      <c r="M15" s="92"/>
      <c r="N15" s="31"/>
    </row>
    <row r="16" spans="2:14" ht="13.5" thickBot="1" x14ac:dyDescent="0.25">
      <c r="C16" s="482">
        <v>463176.62000000005</v>
      </c>
      <c r="D16" s="482">
        <f>SUM(D10:D15)</f>
        <v>765978.79999999981</v>
      </c>
      <c r="E16" s="482">
        <f>SUM(E10:E15)</f>
        <v>791701.19999999972</v>
      </c>
      <c r="F16" s="482">
        <f>SUM(F10:F15)</f>
        <v>779092.26</v>
      </c>
      <c r="G16" s="524"/>
      <c r="H16" s="356"/>
      <c r="N16" s="34"/>
    </row>
    <row r="17" spans="2:22" ht="13.5" thickTop="1" x14ac:dyDescent="0.2">
      <c r="C17" s="483">
        <v>4.8933212561549415E-2</v>
      </c>
      <c r="D17" s="483">
        <v>0.184</v>
      </c>
      <c r="E17" s="483">
        <v>0.17899999999999999</v>
      </c>
      <c r="F17" s="483">
        <v>2.5000000000000001E-2</v>
      </c>
      <c r="K17" s="29"/>
      <c r="L17" s="29"/>
      <c r="M17" s="29"/>
      <c r="N17" s="29"/>
    </row>
    <row r="18" spans="2:22" x14ac:dyDescent="0.2">
      <c r="C18" s="485"/>
      <c r="D18" s="484"/>
      <c r="E18" s="484"/>
      <c r="F18" s="484"/>
      <c r="J18" s="29"/>
      <c r="K18" s="29"/>
      <c r="L18" s="29"/>
      <c r="M18" s="29"/>
      <c r="N18" s="29"/>
      <c r="O18" s="30"/>
      <c r="P18" s="30"/>
      <c r="Q18" s="30"/>
      <c r="R18" s="30"/>
      <c r="S18" s="30"/>
      <c r="T18" s="30"/>
      <c r="U18" s="35"/>
      <c r="V18" s="30"/>
    </row>
    <row r="19" spans="2:22" x14ac:dyDescent="0.2">
      <c r="B19" s="27" t="s">
        <v>323</v>
      </c>
      <c r="C19" s="485"/>
      <c r="D19" s="485"/>
      <c r="E19" s="485"/>
      <c r="J19" s="29"/>
      <c r="K19" s="29"/>
      <c r="L19" s="29"/>
      <c r="M19" s="29"/>
      <c r="N19" s="29"/>
      <c r="O19" s="30"/>
      <c r="P19" s="30"/>
      <c r="Q19" s="30"/>
      <c r="R19" s="30"/>
      <c r="S19" s="30"/>
      <c r="T19" s="30"/>
      <c r="U19" s="35"/>
      <c r="V19" s="30"/>
    </row>
    <row r="20" spans="2:22" x14ac:dyDescent="0.2">
      <c r="C20" s="486" t="s">
        <v>324</v>
      </c>
      <c r="D20" s="486" t="s">
        <v>325</v>
      </c>
      <c r="E20" s="486" t="s">
        <v>326</v>
      </c>
      <c r="F20" s="486" t="s">
        <v>327</v>
      </c>
      <c r="G20" s="525"/>
      <c r="J20" s="29"/>
      <c r="K20" s="29"/>
      <c r="L20" s="29"/>
      <c r="M20" s="29"/>
      <c r="N20" s="29"/>
      <c r="O20" s="30"/>
      <c r="P20" s="30"/>
      <c r="Q20" s="30"/>
      <c r="R20" s="30"/>
      <c r="S20" s="30"/>
      <c r="T20" s="30"/>
      <c r="U20" s="35"/>
      <c r="V20" s="30"/>
    </row>
    <row r="21" spans="2:22" ht="15" x14ac:dyDescent="0.25">
      <c r="B21" s="36" t="s">
        <v>328</v>
      </c>
      <c r="C21" s="495">
        <v>17.11</v>
      </c>
      <c r="D21" s="496">
        <v>20.07</v>
      </c>
      <c r="E21" s="496">
        <v>18.260000000000002</v>
      </c>
      <c r="F21" s="496">
        <v>18.61</v>
      </c>
    </row>
    <row r="22" spans="2:22" ht="15" x14ac:dyDescent="0.25">
      <c r="B22" s="36" t="s">
        <v>329</v>
      </c>
      <c r="C22" s="495">
        <v>27.47</v>
      </c>
      <c r="D22" s="495">
        <v>18.43</v>
      </c>
      <c r="E22" s="495">
        <v>15.25</v>
      </c>
      <c r="F22" s="495">
        <v>13.9</v>
      </c>
    </row>
    <row r="23" spans="2:22" ht="15" x14ac:dyDescent="0.25">
      <c r="B23" s="36" t="s">
        <v>330</v>
      </c>
      <c r="C23" s="495">
        <v>17.059999999999999</v>
      </c>
      <c r="D23" s="495">
        <v>16.28</v>
      </c>
      <c r="E23" s="495">
        <v>14</v>
      </c>
      <c r="F23" s="495">
        <v>14.99</v>
      </c>
    </row>
    <row r="24" spans="2:22" ht="13.5" thickBot="1" x14ac:dyDescent="0.25">
      <c r="B24" s="32" t="s">
        <v>331</v>
      </c>
      <c r="C24" s="497">
        <v>20.55</v>
      </c>
      <c r="D24" s="497">
        <f>AVERAGE(D21:D23)</f>
        <v>18.260000000000002</v>
      </c>
      <c r="E24" s="498">
        <f>AVERAGE(E21:E23)</f>
        <v>15.836666666666668</v>
      </c>
      <c r="F24" s="498">
        <f>AVERAGE(F21:F23)</f>
        <v>15.833333333333334</v>
      </c>
      <c r="I24" s="29"/>
      <c r="J24" s="29"/>
      <c r="K24" s="29"/>
      <c r="L24" s="29"/>
    </row>
    <row r="25" spans="2:22" ht="13.5" thickTop="1" x14ac:dyDescent="0.2">
      <c r="C25" s="37"/>
      <c r="D25" s="37"/>
      <c r="I25" s="29"/>
      <c r="J25" s="29"/>
      <c r="K25" s="29"/>
      <c r="L25" s="29"/>
    </row>
    <row r="26" spans="2:22" ht="13.5" hidden="1" thickBot="1" x14ac:dyDescent="0.25">
      <c r="B26" s="38" t="s">
        <v>332</v>
      </c>
      <c r="C26" s="39"/>
      <c r="D26" s="40"/>
      <c r="E26" s="41"/>
      <c r="F26" s="487"/>
      <c r="G26" s="30"/>
      <c r="H26" s="38" t="s">
        <v>333</v>
      </c>
      <c r="I26" s="39"/>
      <c r="J26" s="40"/>
      <c r="K26" s="41"/>
    </row>
    <row r="27" spans="2:22" ht="20.25" hidden="1" customHeight="1" thickTop="1" thickBot="1" x14ac:dyDescent="0.25">
      <c r="B27" s="42"/>
      <c r="C27" s="43" t="s">
        <v>334</v>
      </c>
      <c r="D27" s="44" t="s">
        <v>335</v>
      </c>
      <c r="E27" s="45" t="s">
        <v>336</v>
      </c>
      <c r="F27" s="486"/>
      <c r="G27" s="30"/>
      <c r="H27" s="42"/>
      <c r="I27" s="43" t="s">
        <v>337</v>
      </c>
      <c r="J27" s="44" t="s">
        <v>338</v>
      </c>
      <c r="K27" s="45" t="s">
        <v>336</v>
      </c>
    </row>
    <row r="28" spans="2:22" ht="15" hidden="1" x14ac:dyDescent="0.25">
      <c r="B28" s="46">
        <v>44105</v>
      </c>
      <c r="C28" s="47">
        <v>867</v>
      </c>
      <c r="D28" s="47">
        <v>310</v>
      </c>
      <c r="E28" s="82">
        <v>0.35755478662053058</v>
      </c>
      <c r="F28" s="488"/>
      <c r="G28" s="30"/>
      <c r="H28" s="46">
        <v>44105</v>
      </c>
      <c r="I28" s="48">
        <v>-4253941.41</v>
      </c>
      <c r="J28" s="49">
        <v>-2927132.4399999995</v>
      </c>
      <c r="K28" s="82">
        <v>0.68809890825459197</v>
      </c>
    </row>
    <row r="29" spans="2:22" ht="15" hidden="1" x14ac:dyDescent="0.25">
      <c r="B29" s="46">
        <v>44136</v>
      </c>
      <c r="C29" s="47">
        <v>713</v>
      </c>
      <c r="D29" s="47">
        <v>249</v>
      </c>
      <c r="E29" s="82">
        <v>0.34922861150070128</v>
      </c>
      <c r="F29" s="488"/>
      <c r="G29" s="30"/>
      <c r="H29" s="46">
        <v>44136</v>
      </c>
      <c r="I29" s="50">
        <v>-4314090.3999999994</v>
      </c>
      <c r="J29" s="51">
        <v>-2654131.6299999994</v>
      </c>
      <c r="K29" s="82">
        <v>0.61522392530300241</v>
      </c>
    </row>
    <row r="30" spans="2:22" ht="15" hidden="1" x14ac:dyDescent="0.25">
      <c r="B30" s="46">
        <v>44166</v>
      </c>
      <c r="C30" s="47">
        <v>624</v>
      </c>
      <c r="D30" s="47">
        <v>206</v>
      </c>
      <c r="E30" s="82">
        <v>0.33012820512820512</v>
      </c>
      <c r="F30" s="488"/>
      <c r="G30" s="30"/>
      <c r="H30" s="46">
        <v>44166</v>
      </c>
      <c r="I30" s="52">
        <v>-5332948.5000000009</v>
      </c>
      <c r="J30" s="51">
        <v>-3282408.9300000011</v>
      </c>
      <c r="K30" s="82">
        <v>0.61549608626447461</v>
      </c>
    </row>
    <row r="31" spans="2:22" ht="15" hidden="1" x14ac:dyDescent="0.25">
      <c r="B31" s="53" t="s">
        <v>339</v>
      </c>
      <c r="C31" s="77">
        <v>735</v>
      </c>
      <c r="D31" s="77">
        <v>255</v>
      </c>
      <c r="E31" s="83">
        <v>0.34693877551020408</v>
      </c>
      <c r="F31" s="489"/>
      <c r="G31" s="30"/>
      <c r="H31" s="53" t="s">
        <v>339</v>
      </c>
      <c r="I31" s="102">
        <v>-4633660.0999999996</v>
      </c>
      <c r="J31" s="102">
        <v>-2954557.67</v>
      </c>
      <c r="K31" s="83">
        <v>0.6376293483417137</v>
      </c>
    </row>
    <row r="32" spans="2:22" hidden="1" x14ac:dyDescent="0.2">
      <c r="B32" s="30"/>
      <c r="C32" s="30"/>
      <c r="D32" s="30"/>
      <c r="E32" s="30"/>
      <c r="F32" s="487"/>
      <c r="G32" s="30"/>
      <c r="H32" s="30"/>
      <c r="I32" s="30"/>
      <c r="J32" s="30"/>
      <c r="K32" s="30"/>
    </row>
    <row r="33" spans="2:11" ht="13.5" hidden="1" thickBot="1" x14ac:dyDescent="0.25">
      <c r="B33" s="30"/>
      <c r="G33" s="30"/>
      <c r="H33" s="30"/>
      <c r="I33" s="30"/>
      <c r="J33" s="30"/>
      <c r="K33" s="30"/>
    </row>
    <row r="34" spans="2:11" ht="15.75" hidden="1" thickBot="1" x14ac:dyDescent="0.3">
      <c r="B34" s="66" t="s">
        <v>340</v>
      </c>
      <c r="C34" s="67"/>
      <c r="D34" s="68"/>
      <c r="E34" s="69"/>
      <c r="F34" s="242"/>
      <c r="H34" s="66" t="s">
        <v>341</v>
      </c>
      <c r="I34" s="39"/>
      <c r="J34" s="40"/>
      <c r="K34" s="41"/>
    </row>
    <row r="35" spans="2:11" ht="16.5" hidden="1" thickTop="1" thickBot="1" x14ac:dyDescent="0.3">
      <c r="B35" s="42"/>
      <c r="C35" s="71" t="s">
        <v>334</v>
      </c>
      <c r="D35" s="72" t="s">
        <v>335</v>
      </c>
      <c r="E35" s="73" t="s">
        <v>336</v>
      </c>
      <c r="F35" s="490"/>
      <c r="G35" s="30"/>
      <c r="H35" s="42"/>
      <c r="I35" s="54" t="s">
        <v>337</v>
      </c>
      <c r="J35" s="55" t="s">
        <v>338</v>
      </c>
      <c r="K35" s="56" t="s">
        <v>336</v>
      </c>
    </row>
    <row r="36" spans="2:11" ht="15" hidden="1" x14ac:dyDescent="0.25">
      <c r="B36" s="46">
        <v>44197</v>
      </c>
      <c r="C36" s="75">
        <v>825</v>
      </c>
      <c r="D36" s="75">
        <v>260</v>
      </c>
      <c r="E36" s="82">
        <v>0.31515151515151513</v>
      </c>
      <c r="F36" s="488"/>
      <c r="G36" s="30"/>
      <c r="H36" s="46">
        <v>44197</v>
      </c>
      <c r="I36" s="51">
        <v>-3234136.9900000012</v>
      </c>
      <c r="J36" s="51">
        <v>-2223582.2000000016</v>
      </c>
      <c r="K36" s="82">
        <v>0.68753494575998175</v>
      </c>
    </row>
    <row r="37" spans="2:11" ht="15" hidden="1" x14ac:dyDescent="0.25">
      <c r="B37" s="46">
        <v>44228</v>
      </c>
      <c r="C37" s="75">
        <v>718</v>
      </c>
      <c r="D37" s="75">
        <v>279</v>
      </c>
      <c r="E37" s="82">
        <v>0.38857938718662954</v>
      </c>
      <c r="F37" s="488"/>
      <c r="G37" s="30"/>
      <c r="H37" s="46">
        <v>44228</v>
      </c>
      <c r="I37" s="51">
        <v>-3772615.9400000004</v>
      </c>
      <c r="J37" s="51">
        <v>-2329720.6899999995</v>
      </c>
      <c r="K37" s="82">
        <v>0.6175345508400728</v>
      </c>
    </row>
    <row r="38" spans="2:11" ht="15" hidden="1" x14ac:dyDescent="0.25">
      <c r="B38" s="46">
        <v>44256</v>
      </c>
      <c r="C38" s="75">
        <v>865</v>
      </c>
      <c r="D38" s="75">
        <v>230</v>
      </c>
      <c r="E38" s="82">
        <v>0.26589595375722541</v>
      </c>
      <c r="F38" s="488"/>
      <c r="G38" s="30"/>
      <c r="H38" s="46">
        <v>44256</v>
      </c>
      <c r="I38" s="51">
        <v>-4954294.62</v>
      </c>
      <c r="J38" s="51">
        <v>-2946497.2999999989</v>
      </c>
      <c r="K38" s="82">
        <v>0.59473598685578344</v>
      </c>
    </row>
    <row r="39" spans="2:11" ht="15" hidden="1" x14ac:dyDescent="0.25">
      <c r="B39" s="53" t="s">
        <v>342</v>
      </c>
      <c r="C39" s="77">
        <v>803</v>
      </c>
      <c r="D39" s="77">
        <v>256</v>
      </c>
      <c r="E39" s="83">
        <v>0.31880448318804483</v>
      </c>
      <c r="F39" s="489"/>
      <c r="G39" s="30"/>
      <c r="H39" s="53" t="s">
        <v>342</v>
      </c>
      <c r="I39" s="102">
        <v>-3987015.85</v>
      </c>
      <c r="J39" s="102">
        <v>-2499933.4</v>
      </c>
      <c r="K39" s="83">
        <v>0.62701867613593754</v>
      </c>
    </row>
    <row r="40" spans="2:11" hidden="1" x14ac:dyDescent="0.2">
      <c r="B40" s="30"/>
      <c r="C40" s="30"/>
      <c r="D40" s="30"/>
      <c r="E40" s="30"/>
      <c r="F40" s="487"/>
      <c r="G40" s="30"/>
      <c r="H40" s="30"/>
      <c r="I40" s="30"/>
      <c r="J40" s="30"/>
      <c r="K40" s="30"/>
    </row>
    <row r="41" spans="2:11" ht="13.5" hidden="1" thickBot="1" x14ac:dyDescent="0.25"/>
    <row r="42" spans="2:11" ht="15.75" hidden="1" thickBot="1" x14ac:dyDescent="0.3">
      <c r="B42" s="66" t="s">
        <v>343</v>
      </c>
      <c r="C42" s="67"/>
      <c r="D42" s="68"/>
      <c r="E42" s="69"/>
      <c r="F42" s="242"/>
      <c r="H42" s="66" t="s">
        <v>343</v>
      </c>
      <c r="I42" s="67"/>
      <c r="J42" s="68"/>
      <c r="K42" s="69"/>
    </row>
    <row r="43" spans="2:11" ht="16.5" hidden="1" thickTop="1" thickBot="1" x14ac:dyDescent="0.3">
      <c r="B43" s="70"/>
      <c r="C43" s="71" t="s">
        <v>334</v>
      </c>
      <c r="D43" s="72" t="s">
        <v>335</v>
      </c>
      <c r="E43" s="73" t="s">
        <v>336</v>
      </c>
      <c r="F43" s="490"/>
      <c r="H43" s="70"/>
      <c r="I43" s="78" t="s">
        <v>337</v>
      </c>
      <c r="J43" s="79" t="s">
        <v>338</v>
      </c>
      <c r="K43" s="80" t="s">
        <v>336</v>
      </c>
    </row>
    <row r="44" spans="2:11" ht="15" hidden="1" x14ac:dyDescent="0.25">
      <c r="B44" s="74">
        <v>44287</v>
      </c>
      <c r="C44" s="75">
        <v>849</v>
      </c>
      <c r="D44" s="75">
        <v>319</v>
      </c>
      <c r="E44" s="82">
        <v>0.37573616018845701</v>
      </c>
      <c r="F44" s="488"/>
      <c r="H44" s="46">
        <v>44287</v>
      </c>
      <c r="I44" s="81">
        <v>-9875648.5700000003</v>
      </c>
      <c r="J44" s="81">
        <v>-6175990.2599999998</v>
      </c>
      <c r="K44" s="82">
        <v>0.62537566178299109</v>
      </c>
    </row>
    <row r="45" spans="2:11" ht="15" hidden="1" x14ac:dyDescent="0.25">
      <c r="B45" s="74">
        <v>44317</v>
      </c>
      <c r="C45" s="75">
        <v>660</v>
      </c>
      <c r="D45" s="75">
        <v>211</v>
      </c>
      <c r="E45" s="82">
        <v>0.3196969696969697</v>
      </c>
      <c r="F45" s="488"/>
      <c r="H45" s="46">
        <v>44317</v>
      </c>
      <c r="I45" s="81">
        <v>-7570364.6399999997</v>
      </c>
      <c r="J45" s="81">
        <v>-2799054.02</v>
      </c>
      <c r="K45" s="82">
        <v>0.36973833535183587</v>
      </c>
    </row>
    <row r="46" spans="2:11" ht="15" hidden="1" x14ac:dyDescent="0.25">
      <c r="B46" s="74">
        <v>44348</v>
      </c>
      <c r="C46" s="75">
        <v>713</v>
      </c>
      <c r="D46" s="75">
        <v>218</v>
      </c>
      <c r="E46" s="82">
        <v>0.30575035063113604</v>
      </c>
      <c r="F46" s="488"/>
      <c r="H46" s="46">
        <v>44348</v>
      </c>
      <c r="I46" s="81">
        <v>-4117947.9</v>
      </c>
      <c r="J46" s="81">
        <v>-3027076.27</v>
      </c>
      <c r="K46" s="82">
        <v>0.73509338716985717</v>
      </c>
    </row>
    <row r="47" spans="2:11" ht="15" hidden="1" x14ac:dyDescent="0.25">
      <c r="B47" s="76" t="s">
        <v>344</v>
      </c>
      <c r="C47" s="77">
        <v>741</v>
      </c>
      <c r="D47" s="77">
        <v>249</v>
      </c>
      <c r="E47" s="83">
        <v>0.33603238866396762</v>
      </c>
      <c r="F47" s="489"/>
      <c r="H47" s="76" t="s">
        <v>344</v>
      </c>
      <c r="I47" s="102">
        <v>-7187987.04</v>
      </c>
      <c r="J47" s="102">
        <v>-4000706.85</v>
      </c>
      <c r="K47" s="83">
        <v>0.55658236829542196</v>
      </c>
    </row>
    <row r="48" spans="2:11" ht="13.5" hidden="1" thickBot="1" x14ac:dyDescent="0.25"/>
    <row r="49" spans="2:11" ht="15.75" hidden="1" thickBot="1" x14ac:dyDescent="0.3">
      <c r="B49" s="66" t="s">
        <v>345</v>
      </c>
      <c r="C49" s="67"/>
      <c r="D49" s="68"/>
      <c r="E49" s="69"/>
      <c r="F49" s="242"/>
      <c r="H49" s="66" t="s">
        <v>345</v>
      </c>
      <c r="I49" s="67"/>
      <c r="J49" s="68"/>
      <c r="K49" s="69"/>
    </row>
    <row r="50" spans="2:11" ht="16.5" hidden="1" thickTop="1" thickBot="1" x14ac:dyDescent="0.3">
      <c r="B50" s="70"/>
      <c r="C50" s="71" t="s">
        <v>334</v>
      </c>
      <c r="D50" s="72" t="s">
        <v>335</v>
      </c>
      <c r="E50" s="73" t="s">
        <v>336</v>
      </c>
      <c r="F50" s="490"/>
      <c r="H50" s="70"/>
      <c r="I50" s="78" t="s">
        <v>337</v>
      </c>
      <c r="J50" s="79" t="s">
        <v>338</v>
      </c>
      <c r="K50" s="80" t="s">
        <v>336</v>
      </c>
    </row>
    <row r="51" spans="2:11" ht="15" hidden="1" x14ac:dyDescent="0.25">
      <c r="B51" s="74">
        <v>44378</v>
      </c>
      <c r="C51" s="75">
        <v>876</v>
      </c>
      <c r="D51" s="75">
        <v>284</v>
      </c>
      <c r="E51" s="82">
        <v>0.32420091324200911</v>
      </c>
      <c r="F51" s="488"/>
      <c r="H51" s="46">
        <v>44378</v>
      </c>
      <c r="I51" s="81">
        <v>-6907011.9299999997</v>
      </c>
      <c r="J51" s="81">
        <v>-3076048.98</v>
      </c>
      <c r="K51" s="82">
        <v>0.44535162399813605</v>
      </c>
    </row>
    <row r="52" spans="2:11" ht="15" hidden="1" x14ac:dyDescent="0.25">
      <c r="B52" s="74">
        <v>44409</v>
      </c>
      <c r="C52" s="75">
        <v>710</v>
      </c>
      <c r="D52" s="75">
        <v>258</v>
      </c>
      <c r="E52" s="82">
        <v>0.36338028169014086</v>
      </c>
      <c r="F52" s="488"/>
      <c r="H52" s="46">
        <v>44409</v>
      </c>
      <c r="I52" s="81">
        <v>-6599012.5899999999</v>
      </c>
      <c r="J52" s="81">
        <v>-4965640.72</v>
      </c>
      <c r="K52" s="82">
        <v>0.75248238312574578</v>
      </c>
    </row>
    <row r="53" spans="2:11" ht="15" hidden="1" x14ac:dyDescent="0.25">
      <c r="B53" s="74">
        <v>44440</v>
      </c>
      <c r="C53" s="75">
        <v>769</v>
      </c>
      <c r="D53" s="75">
        <v>239</v>
      </c>
      <c r="E53" s="82">
        <v>0.31079323797139141</v>
      </c>
      <c r="F53" s="488"/>
      <c r="H53" s="46">
        <v>44440</v>
      </c>
      <c r="I53" s="81">
        <v>-4414531.33</v>
      </c>
      <c r="J53" s="81">
        <v>-3070522.19</v>
      </c>
      <c r="K53" s="82">
        <v>0.69554885002934164</v>
      </c>
    </row>
    <row r="54" spans="2:11" ht="15" hidden="1" x14ac:dyDescent="0.25">
      <c r="B54" s="76" t="s">
        <v>346</v>
      </c>
      <c r="C54" s="77">
        <v>785</v>
      </c>
      <c r="D54" s="77">
        <v>260</v>
      </c>
      <c r="E54" s="83">
        <v>0.33121019108280253</v>
      </c>
      <c r="F54" s="489"/>
      <c r="H54" s="76" t="s">
        <v>346</v>
      </c>
      <c r="I54" s="102">
        <v>-5973518.6200000001</v>
      </c>
      <c r="J54" s="102">
        <v>-3704070.63</v>
      </c>
      <c r="K54" s="83">
        <v>0.62008187562994488</v>
      </c>
    </row>
    <row r="55" spans="2:11" hidden="1" x14ac:dyDescent="0.2">
      <c r="C55" s="85"/>
      <c r="D55" s="85"/>
      <c r="I55" s="85"/>
      <c r="J55" s="85"/>
    </row>
    <row r="56" spans="2:11" ht="13.5" hidden="1" thickBot="1" x14ac:dyDescent="0.25">
      <c r="C56" s="85"/>
      <c r="D56" s="85"/>
      <c r="G56" s="85"/>
    </row>
    <row r="57" spans="2:11" ht="15.75" hidden="1" thickBot="1" x14ac:dyDescent="0.3">
      <c r="B57" s="66" t="s">
        <v>347</v>
      </c>
      <c r="C57" s="67"/>
      <c r="D57" s="68"/>
      <c r="E57" s="69"/>
      <c r="F57" s="242"/>
      <c r="H57" s="66" t="s">
        <v>347</v>
      </c>
      <c r="I57" s="67"/>
      <c r="J57" s="68"/>
      <c r="K57" s="69"/>
    </row>
    <row r="58" spans="2:11" ht="16.5" hidden="1" thickTop="1" thickBot="1" x14ac:dyDescent="0.3">
      <c r="B58" s="70"/>
      <c r="C58" s="71" t="s">
        <v>334</v>
      </c>
      <c r="D58" s="72" t="s">
        <v>335</v>
      </c>
      <c r="E58" s="73" t="s">
        <v>336</v>
      </c>
      <c r="F58" s="490"/>
      <c r="H58" s="70"/>
      <c r="I58" s="78" t="s">
        <v>337</v>
      </c>
      <c r="J58" s="79" t="s">
        <v>338</v>
      </c>
      <c r="K58" s="80" t="s">
        <v>336</v>
      </c>
    </row>
    <row r="59" spans="2:11" ht="15" hidden="1" x14ac:dyDescent="0.25">
      <c r="B59" s="74">
        <v>44470</v>
      </c>
      <c r="C59" s="75">
        <v>854</v>
      </c>
      <c r="D59" s="75">
        <v>260</v>
      </c>
      <c r="E59" s="82">
        <v>0.3044496487119438</v>
      </c>
      <c r="F59" s="488"/>
      <c r="H59" s="46">
        <v>44470</v>
      </c>
      <c r="I59" s="81">
        <v>-3976981.81</v>
      </c>
      <c r="J59" s="81">
        <v>-1095897.94</v>
      </c>
      <c r="K59" s="82">
        <v>0.27556020931360509</v>
      </c>
    </row>
    <row r="60" spans="2:11" ht="15" hidden="1" x14ac:dyDescent="0.25">
      <c r="B60" s="74">
        <v>44501</v>
      </c>
      <c r="C60" s="75">
        <v>801</v>
      </c>
      <c r="D60" s="75">
        <v>296</v>
      </c>
      <c r="E60" s="82">
        <v>0.36953807740324596</v>
      </c>
      <c r="F60" s="488"/>
      <c r="H60" s="46">
        <v>44501</v>
      </c>
      <c r="I60" s="81">
        <v>-4455399.2699999996</v>
      </c>
      <c r="J60" s="81">
        <v>-2983650.43</v>
      </c>
      <c r="K60" s="82">
        <v>0.66967071842250414</v>
      </c>
    </row>
    <row r="61" spans="2:11" ht="15" hidden="1" x14ac:dyDescent="0.25">
      <c r="B61" s="74">
        <v>44531</v>
      </c>
      <c r="C61" s="75">
        <v>744</v>
      </c>
      <c r="D61" s="75">
        <v>252</v>
      </c>
      <c r="E61" s="82">
        <v>0.33870967741935482</v>
      </c>
      <c r="F61" s="488"/>
      <c r="H61" s="46">
        <v>44531</v>
      </c>
      <c r="I61" s="81">
        <v>-3967220.67</v>
      </c>
      <c r="J61" s="81">
        <v>-2426218.4900000002</v>
      </c>
      <c r="K61" s="82">
        <v>0.61156630593982064</v>
      </c>
    </row>
    <row r="62" spans="2:11" ht="15" hidden="1" x14ac:dyDescent="0.25">
      <c r="B62" s="76" t="s">
        <v>339</v>
      </c>
      <c r="C62" s="77">
        <v>800</v>
      </c>
      <c r="D62" s="77">
        <v>269</v>
      </c>
      <c r="E62" s="83">
        <v>0.33624999999999999</v>
      </c>
      <c r="F62" s="489"/>
      <c r="H62" s="76" t="s">
        <v>339</v>
      </c>
      <c r="I62" s="102">
        <v>-4133200.58</v>
      </c>
      <c r="J62" s="102">
        <v>-2168588.9500000002</v>
      </c>
      <c r="K62" s="83">
        <v>0.52467546832677547</v>
      </c>
    </row>
    <row r="63" spans="2:11" hidden="1" x14ac:dyDescent="0.2">
      <c r="C63" s="85"/>
      <c r="D63" s="85"/>
      <c r="I63" s="85"/>
      <c r="J63" s="85"/>
    </row>
    <row r="64" spans="2:11" ht="13.5" hidden="1" thickBot="1" x14ac:dyDescent="0.25"/>
    <row r="65" spans="2:11" ht="15.75" hidden="1" thickBot="1" x14ac:dyDescent="0.3">
      <c r="B65" s="66" t="s">
        <v>348</v>
      </c>
      <c r="C65" s="67"/>
      <c r="D65" s="68"/>
      <c r="E65" s="69"/>
      <c r="F65" s="242"/>
      <c r="H65" s="66" t="s">
        <v>348</v>
      </c>
      <c r="I65" s="67"/>
      <c r="J65" s="68"/>
      <c r="K65" s="69"/>
    </row>
    <row r="66" spans="2:11" ht="16.5" hidden="1" thickTop="1" thickBot="1" x14ac:dyDescent="0.3">
      <c r="B66" s="70"/>
      <c r="C66" s="71" t="s">
        <v>334</v>
      </c>
      <c r="D66" s="72" t="s">
        <v>335</v>
      </c>
      <c r="E66" s="73" t="s">
        <v>336</v>
      </c>
      <c r="F66" s="490"/>
      <c r="H66" s="70"/>
      <c r="I66" s="78" t="s">
        <v>337</v>
      </c>
      <c r="J66" s="79" t="s">
        <v>338</v>
      </c>
      <c r="K66" s="80" t="s">
        <v>336</v>
      </c>
    </row>
    <row r="67" spans="2:11" ht="15" hidden="1" x14ac:dyDescent="0.25">
      <c r="B67" s="74">
        <v>44562</v>
      </c>
      <c r="C67" s="125">
        <v>738</v>
      </c>
      <c r="D67" s="125">
        <v>269</v>
      </c>
      <c r="E67" s="82">
        <v>0.36449864498644985</v>
      </c>
      <c r="F67" s="488"/>
      <c r="H67" s="46">
        <v>44562</v>
      </c>
      <c r="I67" s="127">
        <v>-1882750.99</v>
      </c>
      <c r="J67" s="127">
        <v>-902712.89</v>
      </c>
      <c r="K67" s="82">
        <v>0.47946483353064123</v>
      </c>
    </row>
    <row r="68" spans="2:11" ht="15" hidden="1" x14ac:dyDescent="0.25">
      <c r="B68" s="74">
        <v>44593</v>
      </c>
      <c r="C68" s="125">
        <v>728</v>
      </c>
      <c r="D68" s="125">
        <v>319</v>
      </c>
      <c r="E68" s="82">
        <v>0.43818681318681318</v>
      </c>
      <c r="F68" s="488"/>
      <c r="H68" s="46">
        <v>44593</v>
      </c>
      <c r="I68" s="127">
        <v>-3283401.05</v>
      </c>
      <c r="J68" s="127">
        <v>-2064372.55</v>
      </c>
      <c r="K68" s="82">
        <v>0.62872994147333916</v>
      </c>
    </row>
    <row r="69" spans="2:11" ht="15" hidden="1" x14ac:dyDescent="0.25">
      <c r="B69" s="74">
        <v>44621</v>
      </c>
      <c r="C69" s="125">
        <v>972</v>
      </c>
      <c r="D69" s="125">
        <v>310</v>
      </c>
      <c r="E69" s="82">
        <v>0.31893004115226337</v>
      </c>
      <c r="F69" s="488"/>
      <c r="H69" s="46">
        <v>44621</v>
      </c>
      <c r="I69" s="127">
        <v>-5024717.08</v>
      </c>
      <c r="J69" s="127">
        <v>-2269741.58</v>
      </c>
      <c r="K69" s="82">
        <v>0.45171529936169064</v>
      </c>
    </row>
    <row r="70" spans="2:11" ht="15" hidden="1" x14ac:dyDescent="0.25">
      <c r="B70" s="76" t="s">
        <v>342</v>
      </c>
      <c r="C70" s="77">
        <v>813</v>
      </c>
      <c r="D70" s="77">
        <v>299</v>
      </c>
      <c r="E70" s="83">
        <v>0.36777367773677738</v>
      </c>
      <c r="F70" s="489"/>
      <c r="H70" s="76" t="s">
        <v>342</v>
      </c>
      <c r="I70" s="102">
        <v>-3396956.37</v>
      </c>
      <c r="J70" s="102">
        <v>-1745609.01</v>
      </c>
      <c r="K70" s="83">
        <v>0.51387442753643608</v>
      </c>
    </row>
    <row r="71" spans="2:11" hidden="1" x14ac:dyDescent="0.2"/>
    <row r="72" spans="2:11" ht="13.5" hidden="1" thickBot="1" x14ac:dyDescent="0.25"/>
    <row r="73" spans="2:11" ht="15.75" hidden="1" thickBot="1" x14ac:dyDescent="0.3">
      <c r="B73" s="66" t="s">
        <v>349</v>
      </c>
      <c r="C73" s="67"/>
      <c r="D73" s="68"/>
      <c r="E73" s="69"/>
      <c r="F73" s="242"/>
      <c r="H73" s="66" t="s">
        <v>349</v>
      </c>
      <c r="I73" s="67"/>
      <c r="J73" s="68"/>
      <c r="K73" s="69"/>
    </row>
    <row r="74" spans="2:11" ht="16.5" hidden="1" thickTop="1" thickBot="1" x14ac:dyDescent="0.3">
      <c r="B74" s="70"/>
      <c r="C74" s="71" t="s">
        <v>334</v>
      </c>
      <c r="D74" s="72" t="s">
        <v>335</v>
      </c>
      <c r="E74" s="73" t="s">
        <v>336</v>
      </c>
      <c r="F74" s="490"/>
      <c r="H74" s="70"/>
      <c r="I74" s="78" t="s">
        <v>337</v>
      </c>
      <c r="J74" s="79" t="s">
        <v>338</v>
      </c>
      <c r="K74" s="80" t="s">
        <v>336</v>
      </c>
    </row>
    <row r="75" spans="2:11" ht="15" hidden="1" x14ac:dyDescent="0.25">
      <c r="B75" s="74">
        <v>44652</v>
      </c>
      <c r="C75" s="126">
        <v>805</v>
      </c>
      <c r="D75" s="126">
        <v>376</v>
      </c>
      <c r="E75" s="82">
        <v>0.46708074534161492</v>
      </c>
      <c r="F75" s="488"/>
      <c r="H75" s="46">
        <v>44652</v>
      </c>
      <c r="I75" s="127">
        <v>-10607007.640000001</v>
      </c>
      <c r="J75" s="127">
        <v>-7580182.3399999999</v>
      </c>
      <c r="K75" s="82">
        <v>0.71463909495213673</v>
      </c>
    </row>
    <row r="76" spans="2:11" ht="15" hidden="1" x14ac:dyDescent="0.25">
      <c r="B76" s="74">
        <v>44682</v>
      </c>
      <c r="C76" s="126">
        <v>808</v>
      </c>
      <c r="D76" s="126">
        <v>405</v>
      </c>
      <c r="E76" s="82">
        <v>0.50123762376237624</v>
      </c>
      <c r="F76" s="488"/>
      <c r="H76" s="46">
        <v>44682</v>
      </c>
      <c r="I76" s="127">
        <v>-4441213.87</v>
      </c>
      <c r="J76" s="127">
        <v>-2190425.46</v>
      </c>
      <c r="K76" s="82">
        <v>0.4932042284196505</v>
      </c>
    </row>
    <row r="77" spans="2:11" ht="15" hidden="1" x14ac:dyDescent="0.25">
      <c r="B77" s="74">
        <v>44713</v>
      </c>
      <c r="C77" s="126">
        <v>949</v>
      </c>
      <c r="D77" s="126">
        <v>382</v>
      </c>
      <c r="E77" s="82">
        <v>0.40252897787144365</v>
      </c>
      <c r="F77" s="488"/>
      <c r="H77" s="46">
        <v>44713</v>
      </c>
      <c r="I77" s="127">
        <v>-3284492.16</v>
      </c>
      <c r="J77" s="127">
        <v>-2198017.83</v>
      </c>
      <c r="K77" s="82">
        <v>0.66921086211391656</v>
      </c>
    </row>
    <row r="78" spans="2:11" ht="15" hidden="1" x14ac:dyDescent="0.25">
      <c r="B78" s="76" t="s">
        <v>344</v>
      </c>
      <c r="C78" s="77">
        <v>854</v>
      </c>
      <c r="D78" s="77">
        <v>388</v>
      </c>
      <c r="E78" s="83">
        <v>0.45433255269320844</v>
      </c>
      <c r="F78" s="489"/>
      <c r="H78" s="76" t="s">
        <v>344</v>
      </c>
      <c r="I78" s="102">
        <v>-6110904.5599999996</v>
      </c>
      <c r="J78" s="102">
        <v>-3989541.88</v>
      </c>
      <c r="K78" s="83">
        <v>0.65285619188266297</v>
      </c>
    </row>
    <row r="79" spans="2:11" ht="13.5" hidden="1" thickBot="1" x14ac:dyDescent="0.25"/>
    <row r="80" spans="2:11" ht="15.75" hidden="1" thickBot="1" x14ac:dyDescent="0.3">
      <c r="B80" s="66" t="s">
        <v>350</v>
      </c>
      <c r="C80" s="67"/>
      <c r="D80" s="68"/>
      <c r="E80" s="69"/>
      <c r="F80" s="242"/>
      <c r="H80" s="66" t="s">
        <v>350</v>
      </c>
      <c r="I80" s="67"/>
      <c r="J80" s="68"/>
      <c r="K80" s="69"/>
    </row>
    <row r="81" spans="2:11" ht="16.5" hidden="1" thickTop="1" thickBot="1" x14ac:dyDescent="0.3">
      <c r="B81" s="70"/>
      <c r="C81" s="71" t="s">
        <v>334</v>
      </c>
      <c r="D81" s="72" t="s">
        <v>335</v>
      </c>
      <c r="E81" s="73" t="s">
        <v>336</v>
      </c>
      <c r="F81" s="490"/>
      <c r="H81" s="70"/>
      <c r="I81" s="78" t="s">
        <v>337</v>
      </c>
      <c r="J81" s="79" t="s">
        <v>338</v>
      </c>
      <c r="K81" s="80" t="s">
        <v>336</v>
      </c>
    </row>
    <row r="82" spans="2:11" ht="15" hidden="1" x14ac:dyDescent="0.25">
      <c r="B82" s="74">
        <v>44743</v>
      </c>
      <c r="C82" s="126">
        <v>768</v>
      </c>
      <c r="D82" s="126">
        <v>336</v>
      </c>
      <c r="E82" s="82">
        <v>0.4375</v>
      </c>
      <c r="F82" s="488"/>
      <c r="H82" s="46">
        <v>44743</v>
      </c>
      <c r="I82" s="127">
        <v>-3816439.16</v>
      </c>
      <c r="J82" s="127">
        <v>-2559504.5699999998</v>
      </c>
      <c r="K82" s="82">
        <v>0.67065252783958951</v>
      </c>
    </row>
    <row r="83" spans="2:11" ht="15" hidden="1" x14ac:dyDescent="0.25">
      <c r="B83" s="74">
        <v>44774</v>
      </c>
      <c r="C83" s="126">
        <v>868</v>
      </c>
      <c r="D83" s="126">
        <v>340</v>
      </c>
      <c r="E83" s="82">
        <v>0.39170506912442399</v>
      </c>
      <c r="F83" s="488"/>
      <c r="H83" s="46">
        <v>44774</v>
      </c>
      <c r="I83" s="127">
        <v>-4511712.67</v>
      </c>
      <c r="J83" s="127">
        <v>-3018308.84</v>
      </c>
      <c r="K83" s="82">
        <v>0.66899402971067301</v>
      </c>
    </row>
    <row r="84" spans="2:11" ht="15" hidden="1" x14ac:dyDescent="0.25">
      <c r="B84" s="74">
        <v>44805</v>
      </c>
      <c r="C84" s="126">
        <v>858</v>
      </c>
      <c r="D84" s="126">
        <v>416</v>
      </c>
      <c r="E84" s="82">
        <v>0.48484848484848486</v>
      </c>
      <c r="F84" s="488"/>
      <c r="H84" s="46">
        <v>44805</v>
      </c>
      <c r="I84" s="127">
        <v>-5963490.2400000002</v>
      </c>
      <c r="J84" s="127">
        <v>-3226619.98</v>
      </c>
      <c r="K84" s="82">
        <v>0.54106233935917369</v>
      </c>
    </row>
    <row r="85" spans="2:11" ht="15" hidden="1" x14ac:dyDescent="0.25">
      <c r="B85" s="76" t="s">
        <v>346</v>
      </c>
      <c r="C85" s="77">
        <v>831</v>
      </c>
      <c r="D85" s="77">
        <v>364</v>
      </c>
      <c r="E85" s="83">
        <v>0.43802647412755719</v>
      </c>
      <c r="F85" s="489"/>
      <c r="H85" s="76" t="s">
        <v>346</v>
      </c>
      <c r="I85" s="102">
        <v>-4763880.6900000004</v>
      </c>
      <c r="J85" s="102">
        <v>-2934811.13</v>
      </c>
      <c r="K85" s="83">
        <v>0.61605470854056998</v>
      </c>
    </row>
    <row r="86" spans="2:11" ht="13.5" hidden="1" thickBot="1" x14ac:dyDescent="0.25"/>
    <row r="87" spans="2:11" ht="15.75" hidden="1" thickBot="1" x14ac:dyDescent="0.3">
      <c r="B87" s="66" t="s">
        <v>351</v>
      </c>
      <c r="C87" s="67"/>
      <c r="D87" s="68"/>
      <c r="E87" s="69"/>
      <c r="F87" s="242"/>
      <c r="H87" s="66" t="s">
        <v>351</v>
      </c>
      <c r="I87" s="67"/>
      <c r="J87" s="68"/>
      <c r="K87" s="69"/>
    </row>
    <row r="88" spans="2:11" ht="16.5" hidden="1" thickTop="1" thickBot="1" x14ac:dyDescent="0.3">
      <c r="B88" s="70"/>
      <c r="C88" s="71" t="s">
        <v>334</v>
      </c>
      <c r="D88" s="72" t="s">
        <v>335</v>
      </c>
      <c r="E88" s="73" t="s">
        <v>336</v>
      </c>
      <c r="F88" s="490"/>
      <c r="H88" s="70"/>
      <c r="I88" s="78" t="s">
        <v>337</v>
      </c>
      <c r="J88" s="79" t="s">
        <v>338</v>
      </c>
      <c r="K88" s="80" t="s">
        <v>336</v>
      </c>
    </row>
    <row r="89" spans="2:11" ht="15" hidden="1" x14ac:dyDescent="0.25">
      <c r="B89" s="74">
        <v>44835</v>
      </c>
      <c r="C89" s="126">
        <v>820</v>
      </c>
      <c r="D89" s="126">
        <v>366</v>
      </c>
      <c r="E89" s="82">
        <v>0.44634146341463415</v>
      </c>
      <c r="F89" s="488"/>
      <c r="H89" s="46">
        <v>44835</v>
      </c>
      <c r="I89" s="127">
        <v>-3633910.07</v>
      </c>
      <c r="J89" s="127">
        <v>-2665331.59</v>
      </c>
      <c r="K89" s="82">
        <v>0.7334610759918998</v>
      </c>
    </row>
    <row r="90" spans="2:11" ht="15" hidden="1" x14ac:dyDescent="0.25">
      <c r="B90" s="74">
        <v>44866</v>
      </c>
      <c r="C90" s="126">
        <v>688</v>
      </c>
      <c r="D90" s="126">
        <v>314</v>
      </c>
      <c r="E90" s="82">
        <v>0.45639534883720928</v>
      </c>
      <c r="F90" s="488"/>
      <c r="H90" s="46">
        <v>44866</v>
      </c>
      <c r="I90" s="127">
        <v>-2594429.14</v>
      </c>
      <c r="J90" s="127">
        <v>-1371100.69</v>
      </c>
      <c r="K90" s="82">
        <v>0.52847875814407475</v>
      </c>
    </row>
    <row r="91" spans="2:11" ht="15" hidden="1" x14ac:dyDescent="0.25">
      <c r="B91" s="74">
        <v>44896</v>
      </c>
      <c r="C91" s="126">
        <v>726</v>
      </c>
      <c r="D91" s="126">
        <v>297</v>
      </c>
      <c r="E91" s="82">
        <v>0.40909090909090912</v>
      </c>
      <c r="F91" s="488"/>
      <c r="H91" s="46">
        <v>44896</v>
      </c>
      <c r="I91" s="127">
        <v>-4447578.9400000004</v>
      </c>
      <c r="J91" s="127">
        <v>-3605264.89</v>
      </c>
      <c r="K91" s="82">
        <v>0.81061290617587101</v>
      </c>
    </row>
    <row r="92" spans="2:11" ht="15" hidden="1" x14ac:dyDescent="0.25">
      <c r="B92" s="76" t="s">
        <v>339</v>
      </c>
      <c r="C92" s="77">
        <v>745</v>
      </c>
      <c r="D92" s="77">
        <v>326</v>
      </c>
      <c r="E92" s="83">
        <v>0.43758389261744968</v>
      </c>
      <c r="F92" s="489"/>
      <c r="H92" s="76" t="s">
        <v>339</v>
      </c>
      <c r="I92" s="102">
        <v>-3558639.38</v>
      </c>
      <c r="J92" s="102">
        <v>-2547232.39</v>
      </c>
      <c r="K92" s="83">
        <v>0.71578828816310136</v>
      </c>
    </row>
    <row r="93" spans="2:11" ht="13.5" hidden="1" thickBot="1" x14ac:dyDescent="0.25"/>
    <row r="94" spans="2:11" ht="15.75" hidden="1" thickBot="1" x14ac:dyDescent="0.3">
      <c r="B94" s="66" t="s">
        <v>352</v>
      </c>
      <c r="C94" s="67"/>
      <c r="D94" s="68"/>
      <c r="E94" s="69"/>
      <c r="F94" s="242"/>
      <c r="H94" s="66" t="s">
        <v>352</v>
      </c>
      <c r="I94" s="67"/>
      <c r="J94" s="68"/>
      <c r="K94" s="69"/>
    </row>
    <row r="95" spans="2:11" ht="16.5" hidden="1" thickTop="1" thickBot="1" x14ac:dyDescent="0.3">
      <c r="B95" s="70"/>
      <c r="C95" s="71" t="s">
        <v>334</v>
      </c>
      <c r="D95" s="72" t="s">
        <v>335</v>
      </c>
      <c r="E95" s="73" t="s">
        <v>336</v>
      </c>
      <c r="F95" s="490"/>
      <c r="H95" s="70"/>
      <c r="I95" s="78" t="s">
        <v>337</v>
      </c>
      <c r="J95" s="79" t="s">
        <v>338</v>
      </c>
      <c r="K95" s="80" t="s">
        <v>336</v>
      </c>
    </row>
    <row r="96" spans="2:11" ht="15" hidden="1" x14ac:dyDescent="0.25">
      <c r="B96" s="74">
        <v>44927</v>
      </c>
      <c r="C96" s="126">
        <v>823</v>
      </c>
      <c r="D96" s="126">
        <v>321</v>
      </c>
      <c r="E96" s="82">
        <v>-0.39003645200486026</v>
      </c>
      <c r="F96" s="488"/>
      <c r="H96" s="46">
        <v>44927</v>
      </c>
      <c r="I96" s="127">
        <v>-3633910.07</v>
      </c>
      <c r="J96" s="127">
        <v>-2665331.59</v>
      </c>
      <c r="K96" s="82">
        <v>0.7334610759918998</v>
      </c>
    </row>
    <row r="97" spans="2:11" ht="15" hidden="1" x14ac:dyDescent="0.25">
      <c r="B97" s="74">
        <v>44958</v>
      </c>
      <c r="C97" s="126">
        <v>737</v>
      </c>
      <c r="D97" s="126">
        <v>288</v>
      </c>
      <c r="E97" s="82">
        <v>-0.39077340569877883</v>
      </c>
      <c r="F97" s="488"/>
      <c r="H97" s="46">
        <v>44958</v>
      </c>
      <c r="I97" s="127">
        <v>-2594429.14</v>
      </c>
      <c r="J97" s="127">
        <v>-1371100.69</v>
      </c>
      <c r="K97" s="82">
        <v>0.52847875814407475</v>
      </c>
    </row>
    <row r="98" spans="2:11" ht="15" hidden="1" x14ac:dyDescent="0.25">
      <c r="B98" s="74">
        <v>44986</v>
      </c>
      <c r="C98" s="126">
        <v>827</v>
      </c>
      <c r="D98" s="126">
        <v>375</v>
      </c>
      <c r="E98" s="82">
        <v>-0.45344619105199518</v>
      </c>
      <c r="F98" s="488"/>
      <c r="H98" s="46">
        <v>44986</v>
      </c>
      <c r="I98" s="127">
        <v>-4447578.9400000004</v>
      </c>
      <c r="J98" s="127">
        <v>-3605264.89</v>
      </c>
      <c r="K98" s="82">
        <v>0.81061290617587101</v>
      </c>
    </row>
    <row r="99" spans="2:11" ht="15" hidden="1" x14ac:dyDescent="0.25">
      <c r="B99" s="76" t="s">
        <v>342</v>
      </c>
      <c r="C99" s="138">
        <v>795.67</v>
      </c>
      <c r="D99" s="77">
        <v>328</v>
      </c>
      <c r="E99" s="83">
        <v>0.4122312013774555</v>
      </c>
      <c r="F99" s="489"/>
      <c r="H99" s="76" t="s">
        <v>342</v>
      </c>
      <c r="I99" s="102">
        <v>-3558639.38</v>
      </c>
      <c r="J99" s="102">
        <v>-2547232.39</v>
      </c>
      <c r="K99" s="83">
        <v>0.71578828816310136</v>
      </c>
    </row>
    <row r="100" spans="2:11" ht="15" hidden="1" x14ac:dyDescent="0.25">
      <c r="C100" s="140"/>
      <c r="D100" s="141"/>
      <c r="E100" s="136"/>
      <c r="F100" s="489"/>
      <c r="H100" s="142"/>
      <c r="I100" s="143"/>
      <c r="J100" s="143"/>
      <c r="K100" s="136"/>
    </row>
    <row r="101" spans="2:11" ht="15" hidden="1" x14ac:dyDescent="0.25">
      <c r="C101" s="140"/>
      <c r="D101" s="141"/>
      <c r="E101" s="136"/>
      <c r="F101" s="489"/>
      <c r="H101" s="142"/>
      <c r="I101" s="143"/>
      <c r="J101" s="143"/>
      <c r="K101" s="136"/>
    </row>
    <row r="102" spans="2:11" ht="13.5" thickBot="1" x14ac:dyDescent="0.25"/>
    <row r="103" spans="2:11" ht="15.75" thickBot="1" x14ac:dyDescent="0.3">
      <c r="B103" s="66" t="s">
        <v>353</v>
      </c>
      <c r="C103" s="201"/>
      <c r="D103" s="202"/>
      <c r="E103" s="203"/>
      <c r="F103" s="242"/>
    </row>
    <row r="104" spans="2:11" ht="16.5" thickTop="1" thickBot="1" x14ac:dyDescent="0.3">
      <c r="B104" s="70"/>
      <c r="C104" s="499" t="s">
        <v>334</v>
      </c>
      <c r="D104" s="499" t="s">
        <v>335</v>
      </c>
      <c r="E104" s="500" t="s">
        <v>336</v>
      </c>
      <c r="F104" s="490"/>
    </row>
    <row r="105" spans="2:11" ht="15" x14ac:dyDescent="0.25">
      <c r="B105" s="74">
        <v>46023</v>
      </c>
      <c r="C105" s="204">
        <v>690</v>
      </c>
      <c r="D105" s="204">
        <v>282</v>
      </c>
      <c r="E105" s="336">
        <f t="shared" ref="E105:E107" si="0">SUM(D105/C105)</f>
        <v>0.40869565217391307</v>
      </c>
      <c r="F105" s="488"/>
    </row>
    <row r="106" spans="2:11" ht="15" x14ac:dyDescent="0.25">
      <c r="B106" s="74">
        <v>46054</v>
      </c>
      <c r="C106" s="204">
        <v>698</v>
      </c>
      <c r="D106" s="204">
        <v>337</v>
      </c>
      <c r="E106" s="336">
        <f t="shared" si="0"/>
        <v>0.48280802292263608</v>
      </c>
      <c r="F106" s="488"/>
    </row>
    <row r="107" spans="2:11" ht="15" x14ac:dyDescent="0.25">
      <c r="B107" s="74">
        <v>46082</v>
      </c>
      <c r="C107" s="204">
        <v>864</v>
      </c>
      <c r="D107" s="204">
        <v>413</v>
      </c>
      <c r="E107" s="336">
        <f t="shared" si="0"/>
        <v>0.47800925925925924</v>
      </c>
      <c r="F107" s="488"/>
    </row>
    <row r="108" spans="2:11" ht="15.75" thickBot="1" x14ac:dyDescent="0.3">
      <c r="B108" s="76" t="s">
        <v>342</v>
      </c>
      <c r="C108" s="504">
        <f>AVERAGE(C105:C107)</f>
        <v>750.66666666666663</v>
      </c>
      <c r="D108" s="504">
        <f>AVERAGE(D105:D107)</f>
        <v>344</v>
      </c>
      <c r="E108" s="505">
        <f>SUM(D108/C108)</f>
        <v>0.45825932504440497</v>
      </c>
      <c r="F108" s="489"/>
    </row>
    <row r="109" spans="2:11" ht="14.25" thickTop="1" thickBot="1" x14ac:dyDescent="0.25"/>
    <row r="110" spans="2:11" ht="15.75" thickBot="1" x14ac:dyDescent="0.3">
      <c r="B110" s="66" t="s">
        <v>353</v>
      </c>
      <c r="C110" s="198"/>
      <c r="D110" s="199"/>
      <c r="E110" s="200"/>
    </row>
    <row r="111" spans="2:11" ht="16.5" thickTop="1" thickBot="1" x14ac:dyDescent="0.3">
      <c r="B111" s="70"/>
      <c r="C111" s="501" t="s">
        <v>337</v>
      </c>
      <c r="D111" s="502" t="s">
        <v>338</v>
      </c>
      <c r="E111" s="503" t="s">
        <v>336</v>
      </c>
    </row>
    <row r="112" spans="2:11" ht="15" x14ac:dyDescent="0.25">
      <c r="B112" s="74">
        <v>46023</v>
      </c>
      <c r="C112" s="254">
        <v>2522815</v>
      </c>
      <c r="D112" s="254">
        <v>1705463.13</v>
      </c>
      <c r="E112" s="336">
        <f>SUM(D112/C112)</f>
        <v>0.67601593061718745</v>
      </c>
    </row>
    <row r="113" spans="2:6" ht="15" x14ac:dyDescent="0.25">
      <c r="B113" s="74">
        <v>46054</v>
      </c>
      <c r="C113" s="254">
        <v>3247559</v>
      </c>
      <c r="D113" s="254">
        <v>2331746</v>
      </c>
      <c r="E113" s="336">
        <f t="shared" ref="E113:E114" si="1">SUM(D113/C113)</f>
        <v>0.71799958060808133</v>
      </c>
    </row>
    <row r="114" spans="2:6" ht="15" x14ac:dyDescent="0.25">
      <c r="B114" s="74">
        <v>46082</v>
      </c>
      <c r="C114" s="255">
        <v>6289814</v>
      </c>
      <c r="D114" s="255">
        <v>4153071</v>
      </c>
      <c r="E114" s="336">
        <f t="shared" si="1"/>
        <v>0.6602851849037189</v>
      </c>
    </row>
    <row r="115" spans="2:6" ht="15.75" thickBot="1" x14ac:dyDescent="0.3">
      <c r="B115" s="76" t="s">
        <v>342</v>
      </c>
      <c r="C115" s="506">
        <f>AVERAGE(C112:C114)</f>
        <v>4020062.6666666665</v>
      </c>
      <c r="D115" s="506">
        <f>AVERAGE(D112:D114)</f>
        <v>2730093.3766666665</v>
      </c>
      <c r="E115" s="505">
        <f>SUM(D115/C115)</f>
        <v>0.67911711906978567</v>
      </c>
    </row>
    <row r="116" spans="2:6" ht="13.5" thickTop="1" x14ac:dyDescent="0.2"/>
    <row r="118" spans="2:6" hidden="1" x14ac:dyDescent="0.2">
      <c r="B118" s="361" t="s">
        <v>354</v>
      </c>
    </row>
    <row r="119" spans="2:6" hidden="1" x14ac:dyDescent="0.2"/>
    <row r="120" spans="2:6" ht="15" hidden="1" x14ac:dyDescent="0.25">
      <c r="B120" s="409" t="s">
        <v>355</v>
      </c>
      <c r="C120" s="410">
        <v>46086</v>
      </c>
      <c r="D120" s="410">
        <v>46093</v>
      </c>
      <c r="E120" s="410">
        <v>46100</v>
      </c>
      <c r="F120" s="491">
        <v>46107</v>
      </c>
    </row>
    <row r="121" spans="2:6" ht="15" hidden="1" x14ac:dyDescent="0.25">
      <c r="B121" s="137" t="s">
        <v>356</v>
      </c>
      <c r="C121" s="413">
        <v>95343.679999999993</v>
      </c>
      <c r="D121" s="411"/>
      <c r="E121" s="413">
        <v>110682.26</v>
      </c>
      <c r="F121" s="492">
        <v>300738.71000000002</v>
      </c>
    </row>
    <row r="122" spans="2:6" ht="15" hidden="1" x14ac:dyDescent="0.25">
      <c r="B122" s="137" t="s">
        <v>357</v>
      </c>
      <c r="C122" s="413">
        <v>121143.59</v>
      </c>
      <c r="D122" s="411"/>
      <c r="E122" s="413">
        <v>78437.429999999993</v>
      </c>
      <c r="F122" s="492">
        <v>713854.32</v>
      </c>
    </row>
    <row r="123" spans="2:6" ht="15" hidden="1" x14ac:dyDescent="0.25">
      <c r="B123" s="137" t="s">
        <v>358</v>
      </c>
      <c r="C123" s="413">
        <v>979018.64</v>
      </c>
      <c r="D123" s="411"/>
      <c r="E123" s="413">
        <v>1854444.94</v>
      </c>
      <c r="F123" s="492">
        <v>2101769.46</v>
      </c>
    </row>
    <row r="124" spans="2:6" ht="15" hidden="1" x14ac:dyDescent="0.25">
      <c r="B124" s="137" t="s">
        <v>359</v>
      </c>
      <c r="C124" s="413">
        <v>883674.96</v>
      </c>
      <c r="D124" s="411" t="s">
        <v>360</v>
      </c>
      <c r="E124" s="413">
        <v>1743762.68</v>
      </c>
      <c r="F124" s="492">
        <v>1801030.75</v>
      </c>
    </row>
    <row r="125" spans="2:6" hidden="1" x14ac:dyDescent="0.2"/>
    <row r="126" spans="2:6" hidden="1" x14ac:dyDescent="0.2"/>
  </sheetData>
  <mergeCells count="2">
    <mergeCell ref="B1:F1"/>
    <mergeCell ref="B3:F3"/>
  </mergeCells>
  <pageMargins left="0.23622047244094491" right="0.23622047244094491" top="0.74803149606299213" bottom="0.74803149606299213" header="0.31496062992125984" footer="0.31496062992125984"/>
  <pageSetup paperSize="9" scale="54" orientation="landscape" r:id="rId1"/>
  <headerFooter>
    <oddHeader>&amp;L &amp;R&amp;A</oddHeader>
    <oddFooter>&amp;L&amp;F</oddFooter>
    <evenHeader>&amp;L </evenHeader>
    <evenFooter>&amp;L </evenFooter>
    <firstHeader>&amp;L </firstHeader>
    <firstFooter>&amp;L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eb64de6-c8c9-406d-a029-5bd344b87dc1">
      <Value>285</Value>
      <Value>87</Value>
      <Value>57</Value>
      <Value>55</Value>
      <Value>394</Value>
      <Value>19</Value>
      <Value>52</Value>
    </TaxCatchAll>
    <_ip_UnifiedCompliancePolicyUIAction xmlns="http://schemas.microsoft.com/sharepoint/v3" xsi:nil="true"/>
    <_ip_UnifiedCompliancePolicyProperties xmlns="http://schemas.microsoft.com/sharepoint/v3" xsi:nil="true"/>
    <AdditionalInformation xmlns="d93a8de1-fe27-4aff-a35e-2efdddea5916">COT monthly report</AdditionalInformation>
    <de02aad50fb74497a8c3b48ed81eaf30 xmlns="d93a8de1-fe27-4aff-a35e-2efdddea5916">Month End4298dc1f-ecfb-4ba4-828c-065caa84bc6a</de02aad50fb74497a8c3b48ed81eaf30>
    <e02c31f4aa47440c8cd69a8bd075ce68 xmlns="d93a8de1-fe27-4aff-a35e-2efdddea5916">03 June8d9efa4c-28fd-4ae1-8e29-887191206711</e02c31f4aa47440c8cd69a8bd075ce68>
    <ge4ecaf2cb7f47c48f902900e39d11c4 xmlns="d93a8de1-fe27-4aff-a35e-2efdddea5916">Reportingee0ee4d2-c403-462b-a450-47fedb5d4c6a</ge4ecaf2cb7f47c48f902900e39d11c4>
    <p6737f8cefc043cea5680eb70a1a4edc xmlns="d93a8de1-fe27-4aff-a35e-2efdddea5916">Workings20a07d8e-480c-479f-b3bc-13e078168c48</p6737f8cefc043cea5680eb70a1a4edc>
    <l6187061134b429c88b2341b325e227d xmlns="d93a8de1-fe27-4aff-a35e-2efdddea5916">Force Wide755029b7-73df-4008-85f1-b97bf452da05</l6187061134b429c88b2341b325e227d>
    <nc0319af775f49a99f4a7218a3083afa xmlns="d93a8de1-fe27-4aff-a35e-2efdddea5916">2025/26d016c232-9b91-4846-b7c4-946227050e12</nc0319af775f49a99f4a7218a3083afa>
    <o6a724668bab48818141ae2bc744d248 xmlns="d93a8de1-fe27-4aff-a35e-2efdddea5916">Head Of Finance2d9eab99-247f-498a-83d4-dff9cec97046</o6a724668bab48818141ae2bc744d248>
    <SharedWithUsers xmlns="d93a8de1-fe27-4aff-a35e-2efdddea5916">
      <UserInfo>
        <DisplayName>Martin, Alison</DisplayName>
        <AccountId>138</AccountId>
        <AccountType/>
      </UserInfo>
      <UserInfo>
        <DisplayName>Thomas, Karen</DisplayName>
        <AccountId>78</AccountId>
        <AccountType/>
      </UserInfo>
      <UserInfo>
        <DisplayName>Townsend, Vicki</DisplayName>
        <AccountId>161</AccountId>
        <AccountType/>
      </UserInfo>
      <UserInfo>
        <DisplayName>Smith, Alida</DisplayName>
        <AccountId>75</AccountId>
        <AccountType/>
      </UserInfo>
    </SharedWithUsers>
    <lcf76f155ced4ddcb4097134ff3c332f xmlns="d93a8de1-fe27-4aff-a35e-2efdddea5916">
      <Terms xmlns="http://schemas.microsoft.com/office/infopath/2007/PartnerControls"/>
    </lcf76f155ced4ddcb4097134ff3c332f>
    <PillarorGrouping xmlns="d93a8de1-fe27-4aff-a35e-2efdddea5916" xsi:nil="true"/>
    <PillarSubCategory xmlns="d93a8de1-fe27-4aff-a35e-2efdddea5916" xsi:nil="true"/>
    <TaxCatchAllLabel xmlns="d93a8de1-fe27-4aff-a35e-2efdddea591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Man Acc Documents" ma:contentTypeID="0x010100381F8D705FDD9847867974168636CCAB00AED0572C8213F54A8BF386FA80BA6E21" ma:contentTypeVersion="2" ma:contentTypeDescription="Document type for Finance Man Acc Data" ma:contentTypeScope="" ma:versionID="fc459e88099cae06b061ffa4219ba1d4">
  <xsd:schema xmlns:xsd="http://www.w3.org/2001/XMLSchema" xmlns:xs="http://www.w3.org/2001/XMLSchema" xmlns:p="http://schemas.microsoft.com/office/2006/metadata/properties" xmlns:ns1="http://schemas.microsoft.com/sharepoint/v3" xmlns:ns2="d93a8de1-fe27-4aff-a35e-2efdddea5916" xmlns:ns3="deb64de6-c8c9-406d-a029-5bd344b87dc1" targetNamespace="http://schemas.microsoft.com/office/2006/metadata/properties" ma:root="true" ma:fieldsID="9840fbedaf6ff9157df1fc11fd7ee367" ns1:_="" ns2:_="" ns3:_="">
    <xsd:import namespace="http://schemas.microsoft.com/sharepoint/v3"/>
    <xsd:import namespace="d93a8de1-fe27-4aff-a35e-2efdddea5916"/>
    <xsd:import namespace="deb64de6-c8c9-406d-a029-5bd344b87dc1"/>
    <xsd:element name="properties">
      <xsd:complexType>
        <xsd:sequence>
          <xsd:element name="documentManagement">
            <xsd:complexType>
              <xsd:all>
                <xsd:element ref="ns3:TaxCatchAll" minOccurs="0"/>
                <xsd:element ref="ns2:TaxCatchAllLabel" minOccurs="0"/>
                <xsd:element ref="ns2:e02c31f4aa47440c8cd69a8bd075ce68" minOccurs="0"/>
                <xsd:element ref="ns2:nc0319af775f49a99f4a7218a3083afa" minOccurs="0"/>
                <xsd:element ref="ns2:de02aad50fb74497a8c3b48ed81eaf30" minOccurs="0"/>
                <xsd:element ref="ns2:ge4ecaf2cb7f47c48f902900e39d11c4" minOccurs="0"/>
                <xsd:element ref="ns2:l6187061134b429c88b2341b325e227d" minOccurs="0"/>
                <xsd:element ref="ns2:p6737f8cefc043cea5680eb70a1a4edc" minOccurs="0"/>
                <xsd:element ref="ns2:MediaServiceMetadata" minOccurs="0"/>
                <xsd:element ref="ns2:MediaServiceFastMetadata" minOccurs="0"/>
                <xsd:element ref="ns2:MediaServiceAutoKeyPoints" minOccurs="0"/>
                <xsd:element ref="ns2:MediaServiceKeyPoints" minOccurs="0"/>
                <xsd:element ref="ns2:SharedWithUsers" minOccurs="0"/>
                <xsd:element ref="ns2:SharedWithDetails" minOccurs="0"/>
                <xsd:element ref="ns2:AdditionalInformation" minOccurs="0"/>
                <xsd:element ref="ns1:_ip_UnifiedCompliancePolicyProperties" minOccurs="0"/>
                <xsd:element ref="ns1:_ip_UnifiedCompliancePolicyUIAction" minOccurs="0"/>
                <xsd:element ref="ns2:MediaServiceObjectDetectorVersions" minOccurs="0"/>
                <xsd:element ref="ns2:o6a724668bab48818141ae2bc744d248"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PillarorGrouping" minOccurs="0"/>
                <xsd:element ref="ns2:PillarSub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1" nillable="true" ma:displayName="Unified Compliance Policy Properties" ma:hidden="true" ma:internalName="_ip_UnifiedCompliancePolicyProperties" ma:readOnly="false">
      <xsd:simpleType>
        <xsd:restriction base="dms:Note"/>
      </xsd:simpleType>
    </xsd:element>
    <xsd:element name="_ip_UnifiedCompliancePolicyUIAction" ma:index="32"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3a8de1-fe27-4aff-a35e-2efdddea5916" elementFormDefault="qualified">
    <xsd:import namespace="http://schemas.microsoft.com/office/2006/documentManagement/types"/>
    <xsd:import namespace="http://schemas.microsoft.com/office/infopath/2007/PartnerControls"/>
    <xsd:element name="TaxCatchAllLabel" ma:index="10" nillable="true" ma:displayName="Taxonomy Catch All Column1" ma:hidden="true" ma:list="{07f56a06-95b6-4333-a577-1955c19358cd}" ma:internalName="TaxCatchAllLabel" ma:readOnly="false" ma:showField="CatchAllDataLabel">
      <xsd:complexType>
        <xsd:complexContent>
          <xsd:extension base="dms:MultiChoiceLookup">
            <xsd:sequence>
              <xsd:element name="Value" type="dms:Lookup" maxOccurs="unbounded" minOccurs="0" nillable="true"/>
            </xsd:sequence>
          </xsd:extension>
        </xsd:complexContent>
      </xsd:complexType>
    </xsd:element>
    <xsd:element name="e02c31f4aa47440c8cd69a8bd075ce68" ma:index="12" nillable="true" ma:displayName="Finance_Core_Financual_Month_0" ma:hidden="true" ma:internalName="e02c31f4aa47440c8cd69a8bd075ce68" ma:readOnly="false">
      <xsd:simpleType>
        <xsd:restriction base="dms:Note"/>
      </xsd:simpleType>
    </xsd:element>
    <xsd:element name="nc0319af775f49a99f4a7218a3083afa" ma:index="14" nillable="true" ma:displayName="Finance_Core_Financual_Year_0" ma:hidden="true" ma:internalName="nc0319af775f49a99f4a7218a3083afa" ma:readOnly="false">
      <xsd:simpleType>
        <xsd:restriction base="dms:Note"/>
      </xsd:simpleType>
    </xsd:element>
    <xsd:element name="de02aad50fb74497a8c3b48ed81eaf30" ma:index="16" nillable="true" ma:displayName="Finance_ManAcc_Category_0" ma:hidden="true" ma:internalName="de02aad50fb74497a8c3b48ed81eaf30" ma:readOnly="false">
      <xsd:simpleType>
        <xsd:restriction base="dms:Note"/>
      </xsd:simpleType>
    </xsd:element>
    <xsd:element name="ge4ecaf2cb7f47c48f902900e39d11c4" ma:index="18" nillable="true" ma:displayName="Finance_ManAcc_Sub_Category_0" ma:hidden="true" ma:internalName="ge4ecaf2cb7f47c48f902900e39d11c4" ma:readOnly="false">
      <xsd:simpleType>
        <xsd:restriction base="dms:Note"/>
      </xsd:simpleType>
    </xsd:element>
    <xsd:element name="l6187061134b429c88b2341b325e227d" ma:index="20" nillable="true" ma:displayName="Finance_ManAcc_Business_Area_0" ma:hidden="true" ma:internalName="l6187061134b429c88b2341b325e227d" ma:readOnly="false">
      <xsd:simpleType>
        <xsd:restriction base="dms:Note"/>
      </xsd:simpleType>
    </xsd:element>
    <xsd:element name="p6737f8cefc043cea5680eb70a1a4edc" ma:index="22" nillable="true" ma:displayName="Finance_ManAcc_Document_Type_0" ma:hidden="true" ma:internalName="p6737f8cefc043cea5680eb70a1a4edc" ma:readOnly="false">
      <xsd:simpleType>
        <xsd:restriction base="dms:Note"/>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AutoKeyPoints" ma:index="26" nillable="true" ma:displayName="MediaServiceAutoKeyPoints" ma:hidden="true" ma:internalName="MediaServiceAutoKeyPoints" ma:readOnly="true">
      <xsd:simpleType>
        <xsd:restriction base="dms:Note"/>
      </xsd:simpleType>
    </xsd:element>
    <xsd:element name="MediaServiceKeyPoints" ma:index="27" nillable="true" ma:displayName="KeyPoints" ma:hidden="true" ma:internalName="MediaServiceKeyPoints" ma:readOnly="true">
      <xsd:simpleType>
        <xsd:restriction base="dms:Note"/>
      </xsd:simpleType>
    </xsd:element>
    <xsd:element name="SharedWithUsers" ma:index="28"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hidden="true" ma:internalName="SharedWithDetails" ma:readOnly="true">
      <xsd:simpleType>
        <xsd:restriction base="dms:Note"/>
      </xsd:simpleType>
    </xsd:element>
    <xsd:element name="AdditionalInformation" ma:index="30" nillable="true" ma:displayName="Additional Information" ma:description="Supplemental information on Report" ma:format="Dropdown" ma:hidden="true" ma:internalName="AdditionalInformation" ma:readOnly="false">
      <xsd:simpleType>
        <xsd:restriction base="dms:Note"/>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o6a724668bab48818141ae2bc744d248" ma:index="34" nillable="true" ma:displayName="Finance_Core_Business_Owner_0" ma:hidden="true" ma:internalName="o6a724668bab48818141ae2bc744d248" ma:readOnly="false">
      <xsd:simpleType>
        <xsd:restriction base="dms:Note"/>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fffa94f5-9538-4d5d-ae72-f19c8bf93f9e" ma:termSetId="09814cd3-568e-fe90-9814-8d621ff8fb84" ma:anchorId="fba54fb3-c3e1-fe81-a776-ca4b69148c4d" ma:open="true" ma:isKeyword="false">
      <xsd:complexType>
        <xsd:sequence>
          <xsd:element ref="pc:Terms" minOccurs="0" maxOccurs="1"/>
        </xsd:sequence>
      </xsd:complexType>
    </xsd:element>
    <xsd:element name="MediaServiceOCR" ma:index="36" nillable="true" ma:displayName="Extracted Text" ma:hidden="true" ma:internalName="MediaServiceOCR" ma:readOnly="true">
      <xsd:simpleType>
        <xsd:restriction base="dms:Note"/>
      </xsd:simpleType>
    </xsd:element>
    <xsd:element name="MediaServiceGenerationTime" ma:index="37" nillable="true" ma:displayName="MediaServiceGenerationTime" ma:hidden="true" ma:internalName="MediaServiceGenerationTime" ma:readOnly="true">
      <xsd:simpleType>
        <xsd:restriction base="dms:Text"/>
      </xsd:simpleType>
    </xsd:element>
    <xsd:element name="MediaServiceEventHashCode" ma:index="38" nillable="true" ma:displayName="MediaServiceEventHashCode" ma:hidden="true" ma:internalName="MediaServiceEventHashCode"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DateTaken" ma:index="40" nillable="true" ma:displayName="MediaServiceDateTaken" ma:hidden="true" ma:indexed="true" ma:internalName="MediaServiceDateTaken" ma:readOnly="true">
      <xsd:simpleType>
        <xsd:restriction base="dms:Text"/>
      </xsd:simpleType>
    </xsd:element>
    <xsd:element name="PillarorGrouping" ma:index="41" nillable="true" ma:displayName="Pillar or Grouping" ma:description="New Three Pillar or Orig Group" ma:format="Dropdown" ma:hidden="true" ma:internalName="PillarorGrouping">
      <xsd:simpleType>
        <xsd:restriction base="dms:Choice">
          <xsd:enumeration value="Crime"/>
          <xsd:enumeration value="Neighbourhood"/>
          <xsd:enumeration value="Response"/>
          <xsd:enumeration value="Central Function"/>
          <xsd:enumeration value="Collaboration"/>
          <xsd:enumeration value="Police and Crime Commissioner"/>
          <xsd:enumeration value="Force Wide"/>
        </xsd:restriction>
      </xsd:simpleType>
    </xsd:element>
    <xsd:element name="PillarSubCategory" ma:index="42" nillable="true" ma:displayName="Pillar Sub Category" ma:description="Sub Category for Pillar category" ma:format="Dropdown" ma:hidden="true" ma:internalName="PillarSubCategory" ma:readOnly="false">
      <xsd:simpleType>
        <xsd:restriction base="dms:Choice">
          <xsd:enumeration value="Crime-Public Protection"/>
          <xsd:enumeration value="Crime- Operations"/>
          <xsd:enumeration value="Crime-Investigation &amp; Victims"/>
          <xsd:enumeration value="Response-Force Contact and Control"/>
          <xsd:enumeration value="Response-Policing"/>
          <xsd:enumeration value="Response-Custody"/>
          <xsd:enumeration value="Response-Criminal Justice"/>
          <xsd:enumeration value="Neighbourhood-Policing"/>
          <xsd:enumeration value="Neighbourhood-Specialist Operations"/>
        </xsd:restriction>
      </xsd:simpleType>
    </xsd:element>
  </xsd:schema>
  <xsd:schema xmlns:xsd="http://www.w3.org/2001/XMLSchema" xmlns:xs="http://www.w3.org/2001/XMLSchema" xmlns:dms="http://schemas.microsoft.com/office/2006/documentManagement/types" xmlns:pc="http://schemas.microsoft.com/office/infopath/2007/PartnerControls" targetNamespace="deb64de6-c8c9-406d-a029-5bd344b87dc1" elementFormDefault="qualified">
    <xsd:import namespace="http://schemas.microsoft.com/office/2006/documentManagement/types"/>
    <xsd:import namespace="http://schemas.microsoft.com/office/infopath/2007/PartnerControls"/>
    <xsd:element name="TaxCatchAll" ma:index="9" nillable="true" ma:displayName="Taxonomy Catch All Column" ma:description="" ma:hidden="true" ma:list="{07f56a06-95b6-4333-a577-1955c19358cd}" ma:internalName="TaxCatchAll" ma:readOnly="false" ma:showField="CatchAllData" ma:web="deb64de6-c8c9-406d-a029-5bd344b87d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customXsn xmlns="http://schemas.microsoft.com/office/2006/metadata/customXsn">
  <xsnLocation/>
  <cached>True</cached>
  <openByDefault>True</openByDefault>
  <xsnScope/>
</customXsn>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980F5B-D906-45F8-B7D1-1242FD30D3A7}">
  <ds:schemaRefs>
    <ds:schemaRef ds:uri="http://www.w3.org/XML/1998/namespace"/>
    <ds:schemaRef ds:uri="http://purl.org/dc/dcmitype/"/>
    <ds:schemaRef ds:uri="http://schemas.microsoft.com/office/2006/documentManagement/types"/>
    <ds:schemaRef ds:uri="http://schemas.microsoft.com/office/infopath/2007/PartnerControls"/>
    <ds:schemaRef ds:uri="http://purl.org/dc/elements/1.1/"/>
    <ds:schemaRef ds:uri="d93a8de1-fe27-4aff-a35e-2efdddea5916"/>
    <ds:schemaRef ds:uri="http://purl.org/dc/terms/"/>
    <ds:schemaRef ds:uri="http://schemas.openxmlformats.org/package/2006/metadata/core-properties"/>
    <ds:schemaRef ds:uri="deb64de6-c8c9-406d-a029-5bd344b87dc1"/>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40D2E894-7957-42CA-BDF1-645C473508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93a8de1-fe27-4aff-a35e-2efdddea5916"/>
    <ds:schemaRef ds:uri="deb64de6-c8c9-406d-a029-5bd344b87d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682C86-A922-456B-8BC9-E61D11AE8762}">
  <ds:schemaRefs>
    <ds:schemaRef ds:uri="http://schemas.microsoft.com/office/2006/metadata/customXsn"/>
  </ds:schemaRefs>
</ds:datastoreItem>
</file>

<file path=customXml/itemProps4.xml><?xml version="1.0" encoding="utf-8"?>
<ds:datastoreItem xmlns:ds="http://schemas.openxmlformats.org/officeDocument/2006/customXml" ds:itemID="{E2CAAF7D-393C-4B5F-B287-2D5BBACBA8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10</vt:i4>
      </vt:variant>
    </vt:vector>
  </HeadingPairs>
  <TitlesOfParts>
    <vt:vector size="24" baseType="lpstr">
      <vt:lpstr>_options</vt:lpstr>
      <vt:lpstr>_control</vt:lpstr>
      <vt:lpstr>Reserves Tsf and Earmarked</vt:lpstr>
      <vt:lpstr>Appendix 1</vt:lpstr>
      <vt:lpstr>Appendix 1b</vt:lpstr>
      <vt:lpstr>Appendix 1c</vt:lpstr>
      <vt:lpstr>Appendix 2a</vt:lpstr>
      <vt:lpstr>Appendix 2b</vt:lpstr>
      <vt:lpstr>Appendix 2c</vt:lpstr>
      <vt:lpstr>Appendix 2d</vt:lpstr>
      <vt:lpstr>Appendix 2e</vt:lpstr>
      <vt:lpstr>Appendix 3</vt:lpstr>
      <vt:lpstr>Appendix 4</vt:lpstr>
      <vt:lpstr>Sheet1</vt:lpstr>
      <vt:lpstr>Appendix1a</vt:lpstr>
      <vt:lpstr>Appendix1b</vt:lpstr>
      <vt:lpstr>Appendix1c</vt:lpstr>
      <vt:lpstr>'Appendix 1'!Print_Area</vt:lpstr>
      <vt:lpstr>'Appendix 1b'!Print_Area</vt:lpstr>
      <vt:lpstr>'Appendix 1c'!Print_Area</vt:lpstr>
      <vt:lpstr>'Appendix 2a'!Print_Area</vt:lpstr>
      <vt:lpstr>'Appendix 2c'!Print_Area</vt:lpstr>
      <vt:lpstr>'Appendix 3'!Print_Area</vt:lpstr>
      <vt:lpstr>'Appendix 4'!Print_Area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Andy Panter</dc:creator>
  <cp:keywords/>
  <dc:description/>
  <cp:lastModifiedBy>Morris, Zoe</cp:lastModifiedBy>
  <cp:revision/>
  <dcterms:created xsi:type="dcterms:W3CDTF">2017-01-13T10:28:29Z</dcterms:created>
  <dcterms:modified xsi:type="dcterms:W3CDTF">2026-06-30T16:28:46Z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9d8a907f-9b83-4ae8-b4c5-052a43cc1705</vt:lpwstr>
  </property>
  <property fmtid="{D5CDD505-2E9C-101B-9397-08002B2CF9AE}" pid="3" name="MSIP_Label_f2acd28b-79a3-4a0f-b0ff-4b75658b1549_Enabled">
    <vt:lpwstr>True</vt:lpwstr>
  </property>
  <property fmtid="{D5CDD505-2E9C-101B-9397-08002B2CF9AE}" pid="4" name="MSIP_Label_f2acd28b-79a3-4a0f-b0ff-4b75658b1549_SiteId">
    <vt:lpwstr>e46c8472-ef5d-4b63-bc74-4a60db42c371</vt:lpwstr>
  </property>
  <property fmtid="{D5CDD505-2E9C-101B-9397-08002B2CF9AE}" pid="5" name="MSIP_Label_f2acd28b-79a3-4a0f-b0ff-4b75658b1549_SetDate">
    <vt:lpwstr>2021-01-13T15:13:55.8339698Z</vt:lpwstr>
  </property>
  <property fmtid="{D5CDD505-2E9C-101B-9397-08002B2CF9AE}" pid="6" name="MSIP_Label_f2acd28b-79a3-4a0f-b0ff-4b75658b1549_Name">
    <vt:lpwstr>OFFICIAL</vt:lpwstr>
  </property>
  <property fmtid="{D5CDD505-2E9C-101B-9397-08002B2CF9AE}" pid="7" name="MSIP_Label_f2acd28b-79a3-4a0f-b0ff-4b75658b1549_ActionId">
    <vt:lpwstr>62a62489-786a-4b90-ba55-659cc82b4502</vt:lpwstr>
  </property>
  <property fmtid="{D5CDD505-2E9C-101B-9397-08002B2CF9AE}" pid="8" name="MSIP_Label_f2acd28b-79a3-4a0f-b0ff-4b75658b1549_Extended_MSFT_Method">
    <vt:lpwstr>Automatic</vt:lpwstr>
  </property>
  <property fmtid="{D5CDD505-2E9C-101B-9397-08002B2CF9AE}" pid="9" name="Sensitivity">
    <vt:lpwstr>OFFICIAL</vt:lpwstr>
  </property>
  <property fmtid="{D5CDD505-2E9C-101B-9397-08002B2CF9AE}" pid="10" name="ContentTypeId">
    <vt:lpwstr>0x010100381F8D705FDD9847867974168636CCAB00AED0572C8213F54A8BF386FA80BA6E21</vt:lpwstr>
  </property>
  <property fmtid="{D5CDD505-2E9C-101B-9397-08002B2CF9AE}" pid="11" name="Finance_Core_Financual_Year">
    <vt:lpwstr>394</vt:lpwstr>
  </property>
  <property fmtid="{D5CDD505-2E9C-101B-9397-08002B2CF9AE}" pid="12" name="Finance_ManAcc_Sub_Category">
    <vt:lpwstr>285;#Reporting|ee0ee4d2-c403-462b-a450-47fedb5d4c6a</vt:lpwstr>
  </property>
  <property fmtid="{D5CDD505-2E9C-101B-9397-08002B2CF9AE}" pid="13" name="Finance_ManAcc_Business_Area">
    <vt:lpwstr>87;#Force Wide|755029b7-73df-4008-85f1-b97bf452da05</vt:lpwstr>
  </property>
  <property fmtid="{D5CDD505-2E9C-101B-9397-08002B2CF9AE}" pid="14" name="Finance_ManAcc_Document_Type">
    <vt:lpwstr>55;#Workings|20a07d8e-480c-479f-b3bc-13e078168c48</vt:lpwstr>
  </property>
  <property fmtid="{D5CDD505-2E9C-101B-9397-08002B2CF9AE}" pid="15" name="Finance_Core_Financual_Month">
    <vt:lpwstr>57;#Annual|270f3094-4afd-4c12-b904-96aef4e56d94</vt:lpwstr>
  </property>
  <property fmtid="{D5CDD505-2E9C-101B-9397-08002B2CF9AE}" pid="16" name="Finance_ManAcc_Category">
    <vt:lpwstr>52;#Month End|4298dc1f-ecfb-4ba4-828c-065caa84bc6a</vt:lpwstr>
  </property>
  <property fmtid="{D5CDD505-2E9C-101B-9397-08002B2CF9AE}" pid="17" name="Finance_Core_Business_Owner">
    <vt:lpwstr>19;#Head Of Finance|2d9eab99-247f-498a-83d4-dff9cec97046</vt:lpwstr>
  </property>
  <property fmtid="{D5CDD505-2E9C-101B-9397-08002B2CF9AE}" pid="18" name="Classification">
    <vt:lpwstr>OFFICIAL</vt:lpwstr>
  </property>
  <property fmtid="{D5CDD505-2E9C-101B-9397-08002B2CF9AE}" pid="19" name="Visibility">
    <vt:lpwstr>NOT VISIBLE</vt:lpwstr>
  </property>
  <property fmtid="{D5CDD505-2E9C-101B-9397-08002B2CF9AE}" pid="20" name="MediaServiceImageTags">
    <vt:lpwstr/>
  </property>
  <property fmtid="{D5CDD505-2E9C-101B-9397-08002B2CF9AE}" pid="21" name="_docset_NoMedatataSyncRequired">
    <vt:lpwstr>False</vt:lpwstr>
  </property>
  <property fmtid="{D5CDD505-2E9C-101B-9397-08002B2CF9AE}" pid="22" name="de02aad50fb74497a8c3b48ed81eaf300">
    <vt:lpwstr>Month End|4298dc1f-ecfb-4ba4-828c-065caa84bc6a</vt:lpwstr>
  </property>
  <property fmtid="{D5CDD505-2E9C-101B-9397-08002B2CF9AE}" pid="23" name="e02c31f4aa47440c8cd69a8bd075ce680">
    <vt:lpwstr>Annual|270f3094-4afd-4c12-b904-96aef4e56d94</vt:lpwstr>
  </property>
  <property fmtid="{D5CDD505-2E9C-101B-9397-08002B2CF9AE}" pid="24" name="p6737f8cefc043cea5680eb70a1a4edc0">
    <vt:lpwstr>Workings|20a07d8e-480c-479f-b3bc-13e078168c48</vt:lpwstr>
  </property>
  <property fmtid="{D5CDD505-2E9C-101B-9397-08002B2CF9AE}" pid="25" name="nc0319af775f49a99f4a7218a3083afa0">
    <vt:lpwstr>2025/26|d016c232-9b91-4846-b7c4-946227050e12</vt:lpwstr>
  </property>
  <property fmtid="{D5CDD505-2E9C-101B-9397-08002B2CF9AE}" pid="26" name="ge4ecaf2cb7f47c48f902900e39d11c40">
    <vt:lpwstr>Reporting|ee0ee4d2-c403-462b-a450-47fedb5d4c6a</vt:lpwstr>
  </property>
  <property fmtid="{D5CDD505-2E9C-101B-9397-08002B2CF9AE}" pid="27" name="o6a724668bab48818141ae2bc744d2480">
    <vt:lpwstr>Head Of Finance|2d9eab99-247f-498a-83d4-dff9cec97046</vt:lpwstr>
  </property>
  <property fmtid="{D5CDD505-2E9C-101B-9397-08002B2CF9AE}" pid="28" name="l6187061134b429c88b2341b325e227d0">
    <vt:lpwstr>Force Wide|755029b7-73df-4008-85f1-b97bf452da05</vt:lpwstr>
  </property>
</Properties>
</file>