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5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Joint Audit Committee\Agendas\2025\10 July 2025\"/>
    </mc:Choice>
  </mc:AlternateContent>
  <xr:revisionPtr revIDLastSave="0" documentId="13_ncr:1_{1CD5BDA5-FC1C-4CDE-892A-3DDBEFEE5B62}" xr6:coauthVersionLast="47" xr6:coauthVersionMax="47" xr10:uidLastSave="{00000000-0000-0000-0000-000000000000}"/>
  <bookViews>
    <workbookView xWindow="-110" yWindow="-110" windowWidth="19420" windowHeight="10420" tabRatio="925" firstSheet="3" activeTab="3" xr2:uid="{00000000-000D-0000-FFFF-FFFF00000000}"/>
  </bookViews>
  <sheets>
    <sheet name="_options" sheetId="5" state="hidden" r:id="rId1"/>
    <sheet name="_control" sheetId="2" state="hidden" r:id="rId2"/>
    <sheet name="Appendix 1a" sheetId="8" r:id="rId3"/>
    <sheet name="Appendix 1b" sheetId="9" r:id="rId4"/>
    <sheet name="Appendix 1c" sheetId="10" r:id="rId5"/>
    <sheet name="Appendix 2a" sheetId="13" r:id="rId6"/>
    <sheet name="Appendix 2b" sheetId="36" r:id="rId7"/>
    <sheet name="Appendix 2c" sheetId="32" r:id="rId8"/>
    <sheet name="Appendix 2d" sheetId="40" r:id="rId9"/>
    <sheet name="Appendix 2e" sheetId="37" r:id="rId10"/>
    <sheet name="Appendix 3" sheetId="17" r:id="rId11"/>
    <sheet name="Appendix 4" sheetId="16" r:id="rId12"/>
    <sheet name="Sheet1" sheetId="35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Aged_Debt_Report_" localSheetId="6">'[1]Aged Debt Report'!#REF!</definedName>
    <definedName name="__Aged_Debt_Report_" localSheetId="7">'[2]Aged Debt Report'!#REF!</definedName>
    <definedName name="__Aged_Debt_Report_">'[2]Aged Debt Report'!#REF!</definedName>
    <definedName name="__Aged_Debt_Report_amount" localSheetId="6">'[1]Aged Debt Report'!#REF!</definedName>
    <definedName name="__Aged_Debt_Report_amount" localSheetId="7">'[2]Aged Debt Report'!#REF!</definedName>
    <definedName name="__Aged_Debt_Report_amount">'[2]Aged Debt Report'!#REF!</definedName>
    <definedName name="__Aged_Debt_Report_apar_gr_id__1" localSheetId="6">'[1]Aged Debt Report'!#REF!</definedName>
    <definedName name="__Aged_Debt_Report_apar_gr_id__1">'[2]Aged Debt Report'!#REF!</definedName>
    <definedName name="__Aged_Debt_Report_apar_id" localSheetId="6">'[1]Aged Debt Report'!#REF!</definedName>
    <definedName name="__Aged_Debt_Report_apar_id">'[2]Aged Debt Report'!#REF!</definedName>
    <definedName name="__Aged_Debt_Report_att_1_id" localSheetId="6">'[1]Aged Debt Report'!#REF!</definedName>
    <definedName name="__Aged_Debt_Report_att_1_id">'[2]Aged Debt Report'!#REF!</definedName>
    <definedName name="__Aged_Debt_Report_att_2_id" localSheetId="6">'[1]Aged Debt Report'!#REF!</definedName>
    <definedName name="__Aged_Debt_Report_att_2_id">'[2]Aged Debt Report'!#REF!</definedName>
    <definedName name="__Aged_Debt_Report_att_3_id" localSheetId="6">'[1]Aged Debt Report'!#REF!</definedName>
    <definedName name="__Aged_Debt_Report_att_3_id">'[2]Aged Debt Report'!#REF!</definedName>
    <definedName name="__Aged_Debt_Report_att_4_id" localSheetId="6">'[1]Aged Debt Report'!#REF!</definedName>
    <definedName name="__Aged_Debt_Report_att_4_id">'[2]Aged Debt Report'!#REF!</definedName>
    <definedName name="__Aged_Debt_Report_att_5_id" localSheetId="6">'[1]Aged Debt Report'!#REF!</definedName>
    <definedName name="__Aged_Debt_Report_att_5_id">'[2]Aged Debt Report'!#REF!</definedName>
    <definedName name="__Aged_Debt_Report_att_6_id" localSheetId="6">'[1]Aged Debt Report'!#REF!</definedName>
    <definedName name="__Aged_Debt_Report_att_6_id">'[2]Aged Debt Report'!#REF!</definedName>
    <definedName name="__Aged_Debt_Report_att_7_id" localSheetId="6">'[1]Aged Debt Report'!#REF!</definedName>
    <definedName name="__Aged_Debt_Report_att_7_id">'[2]Aged Debt Report'!#REF!</definedName>
    <definedName name="__Aged_Debt_Report_client" localSheetId="6">'[1]Aged Debt Report'!#REF!</definedName>
    <definedName name="__Aged_Debt_Report_client">'[2]Aged Debt Report'!#REF!</definedName>
    <definedName name="__Aged_Debt_Report_cur_amount" localSheetId="6">'[1]Aged Debt Report'!#REF!</definedName>
    <definedName name="__Aged_Debt_Report_cur_amount">'[2]Aged Debt Report'!#REF!</definedName>
    <definedName name="__Aged_Debt_Report_description" localSheetId="6">'[1]Aged Debt Report'!#REF!</definedName>
    <definedName name="__Aged_Debt_Report_description">'[2]Aged Debt Report'!#REF!</definedName>
    <definedName name="__Aged_Debt_Report_due_date" localSheetId="6">'[1]Aged Debt Report'!#REF!</definedName>
    <definedName name="__Aged_Debt_Report_due_date">'[2]Aged Debt Report'!#REF!</definedName>
    <definedName name="__Aged_Debt_Report_ext_inv_ref" localSheetId="6">'[1]Aged Debt Report'!#REF!</definedName>
    <definedName name="__Aged_Debt_Report_ext_inv_ref">'[2]Aged Debt Report'!#REF!</definedName>
    <definedName name="__Aged_Debt_Report_f0_days_old" localSheetId="6">'[1]Aged Debt Report'!#REF!</definedName>
    <definedName name="__Aged_Debt_Report_f0_days_old">'[2]Aged Debt Report'!#REF!</definedName>
    <definedName name="__Aged_Debt_Report_pay_method" localSheetId="6">'[1]Aged Debt Report'!#REF!</definedName>
    <definedName name="__Aged_Debt_Report_pay_method">'[2]Aged Debt Report'!#REF!</definedName>
    <definedName name="__Aged_Debt_Report_pay_plan_id" localSheetId="6">'[1]Aged Debt Report'!#REF!</definedName>
    <definedName name="__Aged_Debt_Report_pay_plan_id">'[2]Aged Debt Report'!#REF!</definedName>
    <definedName name="__Aged_Debt_Report_period" localSheetId="6">'[1]Aged Debt Report'!#REF!</definedName>
    <definedName name="__Aged_Debt_Report_period">'[2]Aged Debt Report'!#REF!</definedName>
    <definedName name="__Aged_Debt_Report_rest_amount" localSheetId="6">'[1]Aged Debt Report'!#REF!</definedName>
    <definedName name="__Aged_Debt_Report_rest_amount">'[2]Aged Debt Report'!#REF!</definedName>
    <definedName name="__Aged_Debt_Report_rest_curr" localSheetId="6">'[1]Aged Debt Report'!#REF!</definedName>
    <definedName name="__Aged_Debt_Report_rest_curr">'[2]Aged Debt Report'!#REF!</definedName>
    <definedName name="__Aged_Debt_Report_sequence_no" localSheetId="6">'[1]Aged Debt Report'!#REF!</definedName>
    <definedName name="__Aged_Debt_Report_sequence_no">'[2]Aged Debt Report'!#REF!</definedName>
    <definedName name="__Aged_Debt_Report_tab" localSheetId="6">'[1]Aged Debt Report'!#REF!</definedName>
    <definedName name="__Aged_Debt_Report_tab">'[2]Aged Debt Report'!#REF!</definedName>
    <definedName name="__Aged_Debt_Report_voucher_no" localSheetId="6">'[1]Aged Debt Report'!#REF!</definedName>
    <definedName name="__Aged_Debt_Report_voucher_no">'[2]Aged Debt Report'!#REF!</definedName>
    <definedName name="__Aged_Debt_Report_voucher_type" localSheetId="6">'[1]Aged Debt Report'!#REF!</definedName>
    <definedName name="__Aged_Debt_Report_voucher_type">'[2]Aged Debt Report'!#REF!</definedName>
    <definedName name="__Aged_Debt_Report_xapar_id" localSheetId="6">'[1]Aged Debt Report'!#REF!</definedName>
    <definedName name="__Aged_Debt_Report_xapar_id">'[2]Aged Debt Report'!#REF!</definedName>
    <definedName name="__parameters_" localSheetId="6">'[1]Period Analysis'!#REF!</definedName>
    <definedName name="__parameters_">'[2]Period Analysis'!#REF!</definedName>
    <definedName name="__parameters_client" localSheetId="6">'[1]Period Analysis'!#REF!</definedName>
    <definedName name="__parameters_client">'[2]Period Analysis'!#REF!</definedName>
    <definedName name="__parameters_Company" localSheetId="6">'[1]Period Analysis'!#REF!</definedName>
    <definedName name="__parameters_Company">'[2]Period Analysis'!#REF!</definedName>
    <definedName name="__parameters_Customer_group" localSheetId="6">'[1]Period Analysis'!#REF!</definedName>
    <definedName name="__parameters_Customer_group">'[2]Period Analysis'!#REF!</definedName>
    <definedName name="__parameters_language" localSheetId="6">'[1]Period Analysis'!#REF!</definedName>
    <definedName name="__parameters_language">'[2]Period Analysis'!#REF!</definedName>
    <definedName name="__parameters_template" localSheetId="6">'[1]Period Analysis'!#REF!</definedName>
    <definedName name="__parameters_template">'[2]Period Analysis'!#REF!</definedName>
    <definedName name="__parameters_user_id" localSheetId="6">'[1]Period Analysis'!#REF!</definedName>
    <definedName name="__parameters_user_id">'[2]Period Analysis'!#REF!</definedName>
    <definedName name="_xlnm._FilterDatabase" localSheetId="12" hidden="1">Sheet1!$T$1:$W$346</definedName>
    <definedName name="Appendix1a">'Appendix 1a'!$I$11:$T$69</definedName>
    <definedName name="Appendix1b">'Appendix 1b'!$I$9:$U$69</definedName>
    <definedName name="Appendix1c">'Appendix 1c'!$I$9:$T$70</definedName>
    <definedName name="Appendix3d" localSheetId="6">#REF!</definedName>
    <definedName name="Appendix3d">#REF!</definedName>
    <definedName name="budgetbookcc" localSheetId="6">'[3]Budget Book'!$D$1:$E$215</definedName>
    <definedName name="budgetbookcc">'[4]Budget Book'!$D$1:$E$215</definedName>
    <definedName name="ccexert" localSheetId="6">[5]TB!$O$9:$Q$15</definedName>
    <definedName name="ccexert">[6]TB!$O$9:$Q$15</definedName>
    <definedName name="ccsegment" localSheetId="6">[5]TB!$AV$2:$AX$24</definedName>
    <definedName name="ccsegment">[6]TB!$AV$2:$AX$24</definedName>
    <definedName name="chart1cost" localSheetId="6">[5]TB!$BF$3:$BH$32</definedName>
    <definedName name="chart1cost">[6]TB!$BF$3:$BH$32</definedName>
    <definedName name="costcentre" localSheetId="6">[5]TB!$AA$2:$AK$466</definedName>
    <definedName name="costcentre">[6]TB!$AA$2:$AK$466</definedName>
    <definedName name="DataRange" localSheetId="5">#REF!</definedName>
    <definedName name="DataRange" localSheetId="6">#REF!</definedName>
    <definedName name="DataRange" localSheetId="8">#REF!</definedName>
    <definedName name="DataRange" localSheetId="11">#REF!</definedName>
    <definedName name="DataRange">#REF!</definedName>
    <definedName name="fgjkdfh" localSheetId="6">#REF!</definedName>
    <definedName name="fgjkdfh" localSheetId="8">#REF!</definedName>
    <definedName name="fgjkdfh">#REF!</definedName>
    <definedName name="HeaderRange" localSheetId="5">#REF!</definedName>
    <definedName name="HeaderRange" localSheetId="6">#REF!</definedName>
    <definedName name="HeaderRange" localSheetId="8">#REF!</definedName>
    <definedName name="HeaderRange" localSheetId="11">#REF!</definedName>
    <definedName name="HeaderRange">#REF!</definedName>
    <definedName name="increase" localSheetId="6">'[7]App3c Analysis'!#REF!</definedName>
    <definedName name="increase">'[8]App3c Analysis'!#REF!</definedName>
    <definedName name="_xlnm.Print_Area" localSheetId="2">'Appendix 1a'!$I$7:$R$69</definedName>
    <definedName name="_xlnm.Print_Area" localSheetId="3">'Appendix 1b'!$J$9:$Q$69</definedName>
    <definedName name="_xlnm.Print_Area" localSheetId="4">'Appendix 1c'!$J$9:$P$70</definedName>
    <definedName name="_xlnm.Print_Area" localSheetId="5">'Appendix 2a'!$B$1:$P$19</definedName>
    <definedName name="_xlnm.Print_Area" localSheetId="6">'Appendix 2b'!$B$1:$O$33</definedName>
    <definedName name="_xlnm.Print_Area" localSheetId="7">'Appendix 2c'!$B$1:$M$140</definedName>
    <definedName name="_xlnm.Print_Area" localSheetId="9">'Appendix 2e'!$B$24:$O$32</definedName>
    <definedName name="_xlnm.Print_Area" localSheetId="10">'Appendix 3'!$B$1:$G$29</definedName>
    <definedName name="_xlnm.Print_Area" localSheetId="11">'Appendix 4'!$B$1:$O$50</definedName>
    <definedName name="SortRange" localSheetId="5">#REF!</definedName>
    <definedName name="SortRange" localSheetId="6">#REF!</definedName>
    <definedName name="SortRange" localSheetId="8">#REF!</definedName>
    <definedName name="SortRange" localSheetId="11">#REF!</definedName>
    <definedName name="SortRange">#REF!</definedName>
    <definedName name="Summary" localSheetId="5">#REF!</definedName>
    <definedName name="Summary" localSheetId="6">#REF!</definedName>
    <definedName name="Summary" localSheetId="8">#REF!</definedName>
    <definedName name="Summary" localSheetId="11">#REF!</definedName>
    <definedName name="Summary">#REF!</definedName>
    <definedName name="Titles" localSheetId="5">#REF!</definedName>
    <definedName name="Titles" localSheetId="6">#REF!</definedName>
    <definedName name="Titles" localSheetId="8">#REF!</definedName>
    <definedName name="Titles" localSheetId="11">#REF!</definedName>
    <definedName name="Titles">#REF!</definedName>
    <definedName name="TopSection" localSheetId="5">#REF!</definedName>
    <definedName name="TopSection" localSheetId="6">#REF!</definedName>
    <definedName name="TopSection" localSheetId="8">#REF!</definedName>
    <definedName name="TopSection" localSheetId="11">#REF!</definedName>
    <definedName name="TopSection">#REF!</definedName>
    <definedName name="typedesc" localSheetId="6">[5]TB!$AZ$2:$BA$41</definedName>
    <definedName name="typedesc">[6]TB!$AZ$2:$BA$41</definedName>
    <definedName name="yhdy" localSheetId="6">[9]Sheet1!$A$1:$I$645</definedName>
    <definedName name="yhdy" localSheetId="8">[9]Sheet1!$A$1:$I$645</definedName>
    <definedName name="yhd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6" l="1"/>
  <c r="H78" i="16" s="1"/>
  <c r="I81" i="40" l="1"/>
  <c r="H81" i="40"/>
  <c r="G81" i="40"/>
  <c r="F81" i="40"/>
  <c r="E81" i="40"/>
  <c r="D81" i="40"/>
  <c r="H76" i="40"/>
  <c r="H75" i="40"/>
  <c r="I74" i="40"/>
  <c r="H74" i="40"/>
  <c r="H73" i="40"/>
  <c r="G70" i="40"/>
  <c r="F70" i="40"/>
  <c r="D70" i="40"/>
  <c r="I68" i="40"/>
  <c r="H68" i="40"/>
  <c r="H67" i="40"/>
  <c r="H66" i="40"/>
  <c r="H65" i="40"/>
  <c r="H64" i="40"/>
  <c r="H63" i="40"/>
  <c r="H62" i="40"/>
  <c r="H61" i="40"/>
  <c r="H60" i="40"/>
  <c r="H59" i="40"/>
  <c r="H58" i="40"/>
  <c r="H57" i="40"/>
  <c r="H56" i="40"/>
  <c r="I55" i="40"/>
  <c r="H55" i="40"/>
  <c r="H53" i="40"/>
  <c r="H52" i="40"/>
  <c r="H51" i="40"/>
  <c r="I50" i="40"/>
  <c r="H50" i="40"/>
  <c r="I49" i="40"/>
  <c r="I70" i="40" s="1"/>
  <c r="E49" i="40"/>
  <c r="H49" i="40" s="1"/>
  <c r="H48" i="40"/>
  <c r="H47" i="40"/>
  <c r="H46" i="40"/>
  <c r="E45" i="40"/>
  <c r="H45" i="40" s="1"/>
  <c r="H70" i="40" s="1"/>
  <c r="H44" i="40"/>
  <c r="I41" i="40"/>
  <c r="G41" i="40"/>
  <c r="D41" i="40"/>
  <c r="H40" i="40"/>
  <c r="F39" i="40"/>
  <c r="H39" i="40" s="1"/>
  <c r="F38" i="40"/>
  <c r="E37" i="40"/>
  <c r="E38" i="40" s="1"/>
  <c r="F36" i="40"/>
  <c r="E36" i="40"/>
  <c r="H34" i="40"/>
  <c r="H33" i="40"/>
  <c r="H32" i="40"/>
  <c r="H31" i="40"/>
  <c r="H30" i="40"/>
  <c r="H29" i="40"/>
  <c r="H28" i="40"/>
  <c r="H27" i="40"/>
  <c r="E26" i="40"/>
  <c r="H26" i="40" s="1"/>
  <c r="H25" i="40"/>
  <c r="H24" i="40"/>
  <c r="H23" i="40"/>
  <c r="H22" i="40"/>
  <c r="H21" i="40"/>
  <c r="F18" i="40"/>
  <c r="H18" i="40" s="1"/>
  <c r="G15" i="40"/>
  <c r="G83" i="40" s="1"/>
  <c r="E15" i="40"/>
  <c r="D15" i="40"/>
  <c r="D83" i="40" s="1"/>
  <c r="H13" i="40"/>
  <c r="F12" i="40"/>
  <c r="H12" i="40" s="1"/>
  <c r="E12" i="40"/>
  <c r="E11" i="40"/>
  <c r="H11" i="40" s="1"/>
  <c r="I10" i="40"/>
  <c r="I15" i="40" s="1"/>
  <c r="F10" i="40"/>
  <c r="F15" i="40" s="1"/>
  <c r="E10" i="40"/>
  <c r="M21" i="10"/>
  <c r="M22" i="10"/>
  <c r="M23" i="10"/>
  <c r="M24" i="10"/>
  <c r="M25" i="10"/>
  <c r="M26" i="10"/>
  <c r="M27" i="10"/>
  <c r="M28" i="10"/>
  <c r="M29" i="10"/>
  <c r="M30" i="10"/>
  <c r="M31" i="10"/>
  <c r="M32" i="10"/>
  <c r="M20" i="10"/>
  <c r="H10" i="40" l="1"/>
  <c r="H36" i="40"/>
  <c r="H38" i="40"/>
  <c r="I83" i="40"/>
  <c r="H15" i="40"/>
  <c r="E41" i="40"/>
  <c r="E83" i="40" s="1"/>
  <c r="E70" i="40"/>
  <c r="F41" i="40"/>
  <c r="F83" i="40" s="1"/>
  <c r="H37" i="40"/>
  <c r="H41" i="40" s="1"/>
  <c r="P20" i="8"/>
  <c r="H83" i="40" l="1"/>
  <c r="P21" i="8"/>
  <c r="O21" i="9" s="1"/>
  <c r="P65" i="8"/>
  <c r="O14" i="9"/>
  <c r="T73" i="9"/>
  <c r="M73" i="9"/>
  <c r="M21" i="9" s="1"/>
  <c r="L73" i="9"/>
  <c r="L21" i="9" s="1"/>
  <c r="L21" i="10"/>
  <c r="L21" i="8"/>
  <c r="M21" i="8"/>
  <c r="O20" i="9"/>
  <c r="AR73" i="8"/>
  <c r="AO73" i="8"/>
  <c r="AL73" i="8"/>
  <c r="AC73" i="8"/>
  <c r="Z73" i="8"/>
  <c r="P73" i="8"/>
  <c r="M73" i="8"/>
  <c r="L73" i="8"/>
  <c r="AF21" i="10"/>
  <c r="U20" i="8"/>
  <c r="U73" i="9" l="1"/>
  <c r="AU73" i="8"/>
  <c r="O73" i="9"/>
  <c r="Q73" i="9" s="1"/>
  <c r="V73" i="8"/>
  <c r="L20" i="8"/>
  <c r="R73" i="8"/>
  <c r="M20" i="8"/>
  <c r="X73" i="8"/>
  <c r="U65" i="8" l="1"/>
  <c r="U64" i="8"/>
  <c r="U63" i="8"/>
  <c r="U62" i="8"/>
  <c r="U61" i="8"/>
  <c r="U60" i="8"/>
  <c r="U59" i="8"/>
  <c r="U51" i="8"/>
  <c r="U50" i="8"/>
  <c r="U43" i="8"/>
  <c r="U42" i="8"/>
  <c r="U37" i="8"/>
  <c r="U36" i="8"/>
  <c r="U31" i="8"/>
  <c r="U30" i="8"/>
  <c r="U27" i="8"/>
  <c r="U26" i="8"/>
  <c r="U25" i="8"/>
  <c r="U24" i="8"/>
  <c r="U23" i="8"/>
  <c r="U22" i="8"/>
  <c r="U21" i="8"/>
  <c r="M60" i="9" l="1"/>
  <c r="M61" i="9"/>
  <c r="M62" i="9"/>
  <c r="M63" i="9"/>
  <c r="P60" i="8"/>
  <c r="M61" i="8"/>
  <c r="M62" i="8"/>
  <c r="W3" i="35" l="1"/>
  <c r="W4" i="35"/>
  <c r="W5" i="35"/>
  <c r="W6" i="35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27" i="35"/>
  <c r="W28" i="35"/>
  <c r="W29" i="35"/>
  <c r="W30" i="35"/>
  <c r="W31" i="35"/>
  <c r="W32" i="35"/>
  <c r="W33" i="35"/>
  <c r="W34" i="35"/>
  <c r="W35" i="35"/>
  <c r="W36" i="35"/>
  <c r="W37" i="35"/>
  <c r="W38" i="35"/>
  <c r="W39" i="35"/>
  <c r="W40" i="35"/>
  <c r="W41" i="35"/>
  <c r="W42" i="35"/>
  <c r="W43" i="35"/>
  <c r="W44" i="35"/>
  <c r="W45" i="35"/>
  <c r="W46" i="35"/>
  <c r="W47" i="35"/>
  <c r="W48" i="35"/>
  <c r="W49" i="35"/>
  <c r="W50" i="35"/>
  <c r="W51" i="35"/>
  <c r="W52" i="35"/>
  <c r="W53" i="35"/>
  <c r="W54" i="35"/>
  <c r="W55" i="35"/>
  <c r="W56" i="35"/>
  <c r="W57" i="35"/>
  <c r="W58" i="35"/>
  <c r="W59" i="35"/>
  <c r="W60" i="35"/>
  <c r="W61" i="35"/>
  <c r="W62" i="35"/>
  <c r="W63" i="35"/>
  <c r="W64" i="35"/>
  <c r="W65" i="35"/>
  <c r="W66" i="35"/>
  <c r="W67" i="35"/>
  <c r="W68" i="35"/>
  <c r="W69" i="35"/>
  <c r="W70" i="35"/>
  <c r="W71" i="35"/>
  <c r="W72" i="35"/>
  <c r="W73" i="35"/>
  <c r="W74" i="35"/>
  <c r="W75" i="35"/>
  <c r="W76" i="35"/>
  <c r="W77" i="35"/>
  <c r="W78" i="35"/>
  <c r="W79" i="35"/>
  <c r="W80" i="35"/>
  <c r="W81" i="35"/>
  <c r="W82" i="35"/>
  <c r="W83" i="35"/>
  <c r="W84" i="35"/>
  <c r="W85" i="35"/>
  <c r="W86" i="35"/>
  <c r="W87" i="35"/>
  <c r="W88" i="35"/>
  <c r="W89" i="35"/>
  <c r="W90" i="35"/>
  <c r="W91" i="35"/>
  <c r="W92" i="35"/>
  <c r="W93" i="35"/>
  <c r="W94" i="35"/>
  <c r="W95" i="35"/>
  <c r="W96" i="35"/>
  <c r="W97" i="35"/>
  <c r="W98" i="35"/>
  <c r="W99" i="35"/>
  <c r="W100" i="35"/>
  <c r="W101" i="35"/>
  <c r="W102" i="35"/>
  <c r="W103" i="35"/>
  <c r="W104" i="35"/>
  <c r="W105" i="35"/>
  <c r="W106" i="35"/>
  <c r="W107" i="35"/>
  <c r="W108" i="35"/>
  <c r="W109" i="35"/>
  <c r="W110" i="35"/>
  <c r="W111" i="35"/>
  <c r="W112" i="35"/>
  <c r="W113" i="35"/>
  <c r="W114" i="35"/>
  <c r="W115" i="35"/>
  <c r="W116" i="35"/>
  <c r="W117" i="35"/>
  <c r="W118" i="35"/>
  <c r="W119" i="35"/>
  <c r="W120" i="35"/>
  <c r="W121" i="35"/>
  <c r="W122" i="35"/>
  <c r="W123" i="35"/>
  <c r="W124" i="35"/>
  <c r="W125" i="35"/>
  <c r="W126" i="35"/>
  <c r="W127" i="35"/>
  <c r="W128" i="35"/>
  <c r="W129" i="35"/>
  <c r="W130" i="35"/>
  <c r="W131" i="35"/>
  <c r="W132" i="35"/>
  <c r="W133" i="35"/>
  <c r="W134" i="35"/>
  <c r="W135" i="35"/>
  <c r="W136" i="35"/>
  <c r="W137" i="35"/>
  <c r="W138" i="35"/>
  <c r="W139" i="35"/>
  <c r="W140" i="35"/>
  <c r="W141" i="35"/>
  <c r="W142" i="35"/>
  <c r="W143" i="35"/>
  <c r="W144" i="35"/>
  <c r="W145" i="35"/>
  <c r="W146" i="35"/>
  <c r="W147" i="35"/>
  <c r="W148" i="35"/>
  <c r="W149" i="35"/>
  <c r="W150" i="35"/>
  <c r="W151" i="35"/>
  <c r="W152" i="35"/>
  <c r="W153" i="35"/>
  <c r="W154" i="35"/>
  <c r="W155" i="35"/>
  <c r="W156" i="35"/>
  <c r="W157" i="35"/>
  <c r="W158" i="35"/>
  <c r="W159" i="35"/>
  <c r="W160" i="35"/>
  <c r="W161" i="35"/>
  <c r="W162" i="35"/>
  <c r="W163" i="35"/>
  <c r="W164" i="35"/>
  <c r="W165" i="35"/>
  <c r="W166" i="35"/>
  <c r="W167" i="35"/>
  <c r="W168" i="35"/>
  <c r="W169" i="35"/>
  <c r="W170" i="35"/>
  <c r="W171" i="35"/>
  <c r="W172" i="35"/>
  <c r="W173" i="35"/>
  <c r="W174" i="35"/>
  <c r="W175" i="35"/>
  <c r="W176" i="35"/>
  <c r="W177" i="35"/>
  <c r="W178" i="35"/>
  <c r="W179" i="35"/>
  <c r="W180" i="35"/>
  <c r="W181" i="35"/>
  <c r="W182" i="35"/>
  <c r="W183" i="35"/>
  <c r="W184" i="35"/>
  <c r="W185" i="35"/>
  <c r="W186" i="35"/>
  <c r="W187" i="35"/>
  <c r="W188" i="35"/>
  <c r="W189" i="35"/>
  <c r="W190" i="35"/>
  <c r="W191" i="35"/>
  <c r="W192" i="35"/>
  <c r="W193" i="35"/>
  <c r="W194" i="35"/>
  <c r="W195" i="35"/>
  <c r="W196" i="35"/>
  <c r="W197" i="35"/>
  <c r="W198" i="35"/>
  <c r="W199" i="35"/>
  <c r="W200" i="35"/>
  <c r="W201" i="35"/>
  <c r="W202" i="35"/>
  <c r="W203" i="35"/>
  <c r="W204" i="35"/>
  <c r="W205" i="35"/>
  <c r="W206" i="35"/>
  <c r="W207" i="35"/>
  <c r="W208" i="35"/>
  <c r="W209" i="35"/>
  <c r="W210" i="35"/>
  <c r="W211" i="35"/>
  <c r="W212" i="35"/>
  <c r="W213" i="35"/>
  <c r="W214" i="35"/>
  <c r="W215" i="35"/>
  <c r="W216" i="35"/>
  <c r="W217" i="35"/>
  <c r="W218" i="35"/>
  <c r="W219" i="35"/>
  <c r="W220" i="35"/>
  <c r="W221" i="35"/>
  <c r="W222" i="35"/>
  <c r="W223" i="35"/>
  <c r="W224" i="35"/>
  <c r="W225" i="35"/>
  <c r="W226" i="35"/>
  <c r="W227" i="35"/>
  <c r="W228" i="35"/>
  <c r="W229" i="35"/>
  <c r="W230" i="35"/>
  <c r="W231" i="35"/>
  <c r="W232" i="35"/>
  <c r="W233" i="35"/>
  <c r="W234" i="35"/>
  <c r="W235" i="35"/>
  <c r="W236" i="35"/>
  <c r="W237" i="35"/>
  <c r="W238" i="35"/>
  <c r="W239" i="35"/>
  <c r="W240" i="35"/>
  <c r="W241" i="35"/>
  <c r="W242" i="35"/>
  <c r="W243" i="35"/>
  <c r="W244" i="35"/>
  <c r="W245" i="35"/>
  <c r="W246" i="35"/>
  <c r="W247" i="35"/>
  <c r="W248" i="35"/>
  <c r="W249" i="35"/>
  <c r="W250" i="35"/>
  <c r="W251" i="35"/>
  <c r="W252" i="35"/>
  <c r="W253" i="35"/>
  <c r="W254" i="35"/>
  <c r="W255" i="35"/>
  <c r="W256" i="35"/>
  <c r="W257" i="35"/>
  <c r="W258" i="35"/>
  <c r="W259" i="35"/>
  <c r="W260" i="35"/>
  <c r="W261" i="35"/>
  <c r="W262" i="35"/>
  <c r="W263" i="35"/>
  <c r="W264" i="35"/>
  <c r="W265" i="35"/>
  <c r="W266" i="35"/>
  <c r="W267" i="35"/>
  <c r="W268" i="35"/>
  <c r="W269" i="35"/>
  <c r="W270" i="35"/>
  <c r="W271" i="35"/>
  <c r="W272" i="35"/>
  <c r="W273" i="35"/>
  <c r="W274" i="35"/>
  <c r="W275" i="35"/>
  <c r="W276" i="35"/>
  <c r="W277" i="35"/>
  <c r="W278" i="35"/>
  <c r="W279" i="35"/>
  <c r="W280" i="35"/>
  <c r="W281" i="35"/>
  <c r="W282" i="35"/>
  <c r="W283" i="35"/>
  <c r="W284" i="35"/>
  <c r="W285" i="35"/>
  <c r="W286" i="35"/>
  <c r="W287" i="35"/>
  <c r="W288" i="35"/>
  <c r="W289" i="35"/>
  <c r="W290" i="35"/>
  <c r="W291" i="35"/>
  <c r="W292" i="35"/>
  <c r="W293" i="35"/>
  <c r="W294" i="35"/>
  <c r="W295" i="35"/>
  <c r="W296" i="35"/>
  <c r="W297" i="35"/>
  <c r="W298" i="35"/>
  <c r="W299" i="35"/>
  <c r="W300" i="35"/>
  <c r="W301" i="35"/>
  <c r="W302" i="35"/>
  <c r="W303" i="35"/>
  <c r="W304" i="35"/>
  <c r="W305" i="35"/>
  <c r="W306" i="35"/>
  <c r="W307" i="35"/>
  <c r="W308" i="35"/>
  <c r="W309" i="35"/>
  <c r="W310" i="35"/>
  <c r="W311" i="35"/>
  <c r="W312" i="35"/>
  <c r="W313" i="35"/>
  <c r="W314" i="35"/>
  <c r="W315" i="35"/>
  <c r="W316" i="35"/>
  <c r="W317" i="35"/>
  <c r="W318" i="35"/>
  <c r="W319" i="35"/>
  <c r="W320" i="35"/>
  <c r="W321" i="35"/>
  <c r="W322" i="35"/>
  <c r="W323" i="35"/>
  <c r="W324" i="35"/>
  <c r="W325" i="35"/>
  <c r="W326" i="35"/>
  <c r="W327" i="35"/>
  <c r="W328" i="35"/>
  <c r="W329" i="35"/>
  <c r="W330" i="35"/>
  <c r="W331" i="35"/>
  <c r="W332" i="35"/>
  <c r="W333" i="35"/>
  <c r="W334" i="35"/>
  <c r="W335" i="35"/>
  <c r="W336" i="35"/>
  <c r="W337" i="35"/>
  <c r="W338" i="35"/>
  <c r="W339" i="35"/>
  <c r="W340" i="35"/>
  <c r="W341" i="35"/>
  <c r="W342" i="35"/>
  <c r="W343" i="35"/>
  <c r="W344" i="35"/>
  <c r="W345" i="35"/>
  <c r="W346" i="35"/>
  <c r="W2" i="35"/>
  <c r="U3" i="35"/>
  <c r="U4" i="35"/>
  <c r="U5" i="35"/>
  <c r="U6" i="35"/>
  <c r="U7" i="35"/>
  <c r="U8" i="35"/>
  <c r="U9" i="35"/>
  <c r="U10" i="35"/>
  <c r="U11" i="35"/>
  <c r="U12" i="35"/>
  <c r="U13" i="35"/>
  <c r="U14" i="35"/>
  <c r="U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45" i="35"/>
  <c r="U46" i="35"/>
  <c r="U47" i="35"/>
  <c r="U48" i="35"/>
  <c r="U49" i="35"/>
  <c r="U50" i="35"/>
  <c r="U51" i="35"/>
  <c r="U52" i="35"/>
  <c r="U53" i="35"/>
  <c r="U54" i="35"/>
  <c r="U55" i="35"/>
  <c r="U56" i="35"/>
  <c r="U57" i="35"/>
  <c r="U58" i="35"/>
  <c r="U59" i="35"/>
  <c r="U60" i="35"/>
  <c r="U61" i="35"/>
  <c r="U62" i="35"/>
  <c r="U63" i="35"/>
  <c r="U64" i="35"/>
  <c r="U65" i="35"/>
  <c r="U66" i="35"/>
  <c r="U67" i="35"/>
  <c r="U68" i="35"/>
  <c r="U69" i="35"/>
  <c r="U70" i="35"/>
  <c r="U71" i="35"/>
  <c r="U72" i="35"/>
  <c r="U73" i="35"/>
  <c r="U74" i="35"/>
  <c r="U75" i="35"/>
  <c r="U76" i="35"/>
  <c r="U77" i="35"/>
  <c r="U78" i="35"/>
  <c r="U79" i="35"/>
  <c r="U80" i="35"/>
  <c r="U81" i="35"/>
  <c r="U82" i="35"/>
  <c r="U83" i="35"/>
  <c r="U84" i="35"/>
  <c r="U85" i="35"/>
  <c r="U86" i="35"/>
  <c r="U87" i="35"/>
  <c r="U88" i="35"/>
  <c r="U89" i="35"/>
  <c r="U90" i="35"/>
  <c r="U91" i="35"/>
  <c r="U92" i="35"/>
  <c r="U93" i="35"/>
  <c r="U94" i="35"/>
  <c r="U95" i="35"/>
  <c r="U96" i="35"/>
  <c r="U97" i="35"/>
  <c r="U98" i="35"/>
  <c r="U99" i="35"/>
  <c r="U100" i="35"/>
  <c r="U101" i="35"/>
  <c r="U102" i="35"/>
  <c r="U103" i="35"/>
  <c r="U104" i="35"/>
  <c r="U105" i="35"/>
  <c r="U106" i="35"/>
  <c r="U107" i="35"/>
  <c r="U108" i="35"/>
  <c r="U109" i="35"/>
  <c r="U110" i="35"/>
  <c r="U111" i="35"/>
  <c r="U112" i="35"/>
  <c r="U113" i="35"/>
  <c r="U114" i="35"/>
  <c r="U115" i="35"/>
  <c r="U116" i="35"/>
  <c r="U117" i="35"/>
  <c r="U118" i="35"/>
  <c r="U119" i="35"/>
  <c r="U120" i="35"/>
  <c r="U121" i="35"/>
  <c r="U2" i="35"/>
  <c r="C290" i="35"/>
  <c r="C298" i="35"/>
  <c r="C328" i="35"/>
  <c r="C345" i="35"/>
  <c r="C347" i="35"/>
  <c r="E297" i="35"/>
  <c r="E305" i="35"/>
  <c r="E335" i="35"/>
  <c r="E352" i="35"/>
  <c r="E354" i="35"/>
  <c r="M27" i="9" l="1"/>
  <c r="L27" i="9"/>
  <c r="M27" i="8"/>
  <c r="L27" i="8"/>
  <c r="L65" i="8" l="1"/>
  <c r="AF22" i="10" l="1"/>
  <c r="AF20" i="10"/>
  <c r="M74" i="10"/>
  <c r="L74" i="10"/>
  <c r="T21" i="10" l="1"/>
  <c r="V21" i="10" s="1"/>
  <c r="L22" i="10"/>
  <c r="P21" i="10"/>
  <c r="T74" i="10"/>
  <c r="V74" i="10" s="1"/>
  <c r="L20" i="10"/>
  <c r="P74" i="10"/>
  <c r="L20" i="9"/>
  <c r="M20" i="9"/>
  <c r="AP73" i="8" l="1"/>
  <c r="AD73" i="8"/>
  <c r="AS73" i="8"/>
  <c r="AV73" i="8" s="1"/>
  <c r="AA73" i="8"/>
  <c r="M59" i="8"/>
  <c r="L59" i="8" l="1"/>
  <c r="P59" i="8"/>
  <c r="O59" i="9" s="1"/>
  <c r="Z59" i="8"/>
  <c r="AC59" i="8"/>
  <c r="AL59" i="8"/>
  <c r="AO59" i="8"/>
  <c r="AR59" i="8"/>
  <c r="R59" i="8" l="1"/>
  <c r="X59" i="8" s="1"/>
  <c r="AU59" i="8"/>
  <c r="M60" i="10"/>
  <c r="P60" i="10" s="1"/>
  <c r="M59" i="9"/>
  <c r="M60" i="8"/>
  <c r="M63" i="8"/>
  <c r="M64" i="8"/>
  <c r="M65" i="8"/>
  <c r="M43" i="8"/>
  <c r="AR65" i="8"/>
  <c r="AO65" i="8"/>
  <c r="AR64" i="8"/>
  <c r="AO64" i="8"/>
  <c r="AR63" i="8"/>
  <c r="AO63" i="8"/>
  <c r="AR62" i="8"/>
  <c r="AO62" i="8"/>
  <c r="AR61" i="8"/>
  <c r="AO61" i="8"/>
  <c r="AR60" i="8"/>
  <c r="AO60" i="8"/>
  <c r="AR51" i="8"/>
  <c r="AO51" i="8"/>
  <c r="AR50" i="8"/>
  <c r="AO50" i="8"/>
  <c r="AR43" i="8"/>
  <c r="AO43" i="8"/>
  <c r="AR42" i="8"/>
  <c r="AO42" i="8"/>
  <c r="AR37" i="8"/>
  <c r="AO37" i="8"/>
  <c r="AR36" i="8"/>
  <c r="AO36" i="8"/>
  <c r="AR31" i="8"/>
  <c r="AR30" i="8"/>
  <c r="AR29" i="8"/>
  <c r="AR28" i="8"/>
  <c r="AR27" i="8"/>
  <c r="AR26" i="8"/>
  <c r="AR25" i="8"/>
  <c r="AR24" i="8"/>
  <c r="AR23" i="8"/>
  <c r="AR22" i="8"/>
  <c r="AR21" i="8"/>
  <c r="AO31" i="8"/>
  <c r="AO30" i="8"/>
  <c r="AO29" i="8"/>
  <c r="AO28" i="8"/>
  <c r="AO27" i="8"/>
  <c r="AO26" i="8"/>
  <c r="AO25" i="8"/>
  <c r="AO24" i="8"/>
  <c r="AO23" i="8"/>
  <c r="AO22" i="8"/>
  <c r="AO21" i="8"/>
  <c r="AR20" i="8"/>
  <c r="AO20" i="8"/>
  <c r="AP71" i="8"/>
  <c r="AO71" i="8"/>
  <c r="AS71" i="8"/>
  <c r="AR71" i="8"/>
  <c r="AC65" i="8"/>
  <c r="Z65" i="8"/>
  <c r="AC64" i="8"/>
  <c r="Z64" i="8"/>
  <c r="AC63" i="8"/>
  <c r="Z63" i="8"/>
  <c r="AC62" i="8"/>
  <c r="Z62" i="8"/>
  <c r="AC61" i="8"/>
  <c r="Z61" i="8"/>
  <c r="AC60" i="8"/>
  <c r="Z60" i="8"/>
  <c r="AC51" i="8"/>
  <c r="Z51" i="8"/>
  <c r="AC50" i="8"/>
  <c r="Z50" i="8"/>
  <c r="AC43" i="8"/>
  <c r="Z43" i="8"/>
  <c r="AC42" i="8"/>
  <c r="Z42" i="8"/>
  <c r="AC37" i="8"/>
  <c r="Z37" i="8"/>
  <c r="AC36" i="8"/>
  <c r="Z36" i="8"/>
  <c r="Z21" i="8"/>
  <c r="AC21" i="8"/>
  <c r="Z22" i="8"/>
  <c r="AC22" i="8"/>
  <c r="Z23" i="8"/>
  <c r="AC23" i="8"/>
  <c r="Z24" i="8"/>
  <c r="AC24" i="8"/>
  <c r="Z25" i="8"/>
  <c r="AC25" i="8"/>
  <c r="Z26" i="8"/>
  <c r="AC26" i="8"/>
  <c r="Z27" i="8"/>
  <c r="AC27" i="8"/>
  <c r="Z28" i="8"/>
  <c r="AC28" i="8"/>
  <c r="Z29" i="8"/>
  <c r="AC29" i="8"/>
  <c r="Z30" i="8"/>
  <c r="AC30" i="8"/>
  <c r="Z31" i="8"/>
  <c r="AC31" i="8"/>
  <c r="AC20" i="8"/>
  <c r="Z20" i="8"/>
  <c r="AL65" i="8"/>
  <c r="AL64" i="8"/>
  <c r="AL63" i="8"/>
  <c r="AL60" i="8"/>
  <c r="AL51" i="8"/>
  <c r="AL50" i="8"/>
  <c r="AL42" i="8"/>
  <c r="AL37" i="8"/>
  <c r="AL36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T64" i="9"/>
  <c r="T63" i="9"/>
  <c r="T37" i="9"/>
  <c r="T30" i="9"/>
  <c r="AL43" i="8"/>
  <c r="AL62" i="8"/>
  <c r="AL61" i="8"/>
  <c r="P51" i="8"/>
  <c r="T33" i="8"/>
  <c r="W33" i="8"/>
  <c r="W39" i="8"/>
  <c r="T39" i="8"/>
  <c r="W45" i="8"/>
  <c r="T45" i="8"/>
  <c r="T53" i="8"/>
  <c r="W53" i="8"/>
  <c r="W67" i="8"/>
  <c r="T67" i="8"/>
  <c r="Y67" i="8"/>
  <c r="L51" i="8"/>
  <c r="O65" i="9"/>
  <c r="P64" i="8"/>
  <c r="O64" i="9" s="1"/>
  <c r="P63" i="8"/>
  <c r="O63" i="9" s="1"/>
  <c r="P62" i="8"/>
  <c r="O62" i="9" s="1"/>
  <c r="P61" i="8"/>
  <c r="O60" i="9"/>
  <c r="P43" i="8"/>
  <c r="P42" i="8"/>
  <c r="O42" i="9" s="1"/>
  <c r="P37" i="8"/>
  <c r="P22" i="8"/>
  <c r="P23" i="8"/>
  <c r="O23" i="9" s="1"/>
  <c r="P24" i="8"/>
  <c r="O24" i="9" s="1"/>
  <c r="P25" i="8"/>
  <c r="O25" i="9" s="1"/>
  <c r="P26" i="8"/>
  <c r="O26" i="9" s="1"/>
  <c r="P27" i="8"/>
  <c r="O27" i="9" s="1"/>
  <c r="P28" i="8"/>
  <c r="P29" i="8"/>
  <c r="O29" i="9" s="1"/>
  <c r="P30" i="8"/>
  <c r="O30" i="9" s="1"/>
  <c r="P31" i="8"/>
  <c r="O31" i="9" s="1"/>
  <c r="O36" i="9"/>
  <c r="R68" i="10"/>
  <c r="R54" i="10"/>
  <c r="R46" i="10"/>
  <c r="R40" i="10"/>
  <c r="R34" i="10"/>
  <c r="S67" i="9"/>
  <c r="S53" i="9"/>
  <c r="S45" i="9"/>
  <c r="S39" i="9"/>
  <c r="S33" i="9"/>
  <c r="M66" i="10"/>
  <c r="P66" i="10" s="1"/>
  <c r="M65" i="10"/>
  <c r="P65" i="10" s="1"/>
  <c r="M64" i="10"/>
  <c r="P64" i="10" s="1"/>
  <c r="M62" i="10"/>
  <c r="P62" i="10" s="1"/>
  <c r="AD61" i="8" s="1"/>
  <c r="M61" i="10"/>
  <c r="P61" i="10" s="1"/>
  <c r="M52" i="10"/>
  <c r="P52" i="10" s="1"/>
  <c r="AD51" i="8" s="1"/>
  <c r="M51" i="10"/>
  <c r="P51" i="10" s="1"/>
  <c r="AD50" i="8" s="1"/>
  <c r="M44" i="10"/>
  <c r="P44" i="10" s="1"/>
  <c r="AP43" i="8" s="1"/>
  <c r="M43" i="10"/>
  <c r="P43" i="10" s="1"/>
  <c r="M38" i="10"/>
  <c r="P38" i="10" s="1"/>
  <c r="AD37" i="8" s="1"/>
  <c r="M37" i="10"/>
  <c r="P32" i="10"/>
  <c r="P31" i="10"/>
  <c r="AD30" i="8" s="1"/>
  <c r="P30" i="10"/>
  <c r="P29" i="10"/>
  <c r="AD28" i="8" s="1"/>
  <c r="P28" i="10"/>
  <c r="AD27" i="8" s="1"/>
  <c r="P27" i="10"/>
  <c r="P26" i="10"/>
  <c r="AD25" i="8" s="1"/>
  <c r="P25" i="10"/>
  <c r="AD24" i="8" s="1"/>
  <c r="P24" i="10"/>
  <c r="P23" i="10"/>
  <c r="AP22" i="8" s="1"/>
  <c r="P20" i="10"/>
  <c r="M65" i="9"/>
  <c r="M64" i="9"/>
  <c r="M51" i="9"/>
  <c r="M50" i="9"/>
  <c r="M43" i="9"/>
  <c r="M42" i="9"/>
  <c r="M37" i="9"/>
  <c r="M36" i="9"/>
  <c r="M31" i="9"/>
  <c r="M30" i="9"/>
  <c r="M29" i="9"/>
  <c r="M28" i="9"/>
  <c r="M26" i="9"/>
  <c r="M25" i="9"/>
  <c r="M24" i="9"/>
  <c r="M23" i="9"/>
  <c r="M22" i="9"/>
  <c r="M51" i="8"/>
  <c r="M50" i="8"/>
  <c r="M42" i="8"/>
  <c r="M37" i="8"/>
  <c r="M36" i="8"/>
  <c r="M22" i="8"/>
  <c r="M23" i="8"/>
  <c r="M24" i="8"/>
  <c r="M25" i="8"/>
  <c r="M26" i="8"/>
  <c r="M28" i="8"/>
  <c r="M29" i="8"/>
  <c r="M30" i="8"/>
  <c r="M31" i="8"/>
  <c r="AD68" i="10"/>
  <c r="AC68" i="10"/>
  <c r="AB68" i="10"/>
  <c r="AA68" i="10"/>
  <c r="Z68" i="10"/>
  <c r="Y68" i="10"/>
  <c r="W68" i="10"/>
  <c r="L66" i="10"/>
  <c r="T66" i="10" s="1"/>
  <c r="V66" i="10" s="1"/>
  <c r="L65" i="10"/>
  <c r="T65" i="10" s="1"/>
  <c r="V65" i="10" s="1"/>
  <c r="L64" i="10"/>
  <c r="T64" i="10" s="1"/>
  <c r="V64" i="10" s="1"/>
  <c r="L62" i="10"/>
  <c r="T62" i="10" s="1"/>
  <c r="V62" i="10" s="1"/>
  <c r="L61" i="10"/>
  <c r="T61" i="10" s="1"/>
  <c r="V61" i="10" s="1"/>
  <c r="L60" i="10"/>
  <c r="T60" i="10" s="1"/>
  <c r="AD54" i="10"/>
  <c r="AC54" i="10"/>
  <c r="AB54" i="10"/>
  <c r="AA54" i="10"/>
  <c r="Z54" i="10"/>
  <c r="Y54" i="10"/>
  <c r="S54" i="10"/>
  <c r="N54" i="10"/>
  <c r="L52" i="10"/>
  <c r="T52" i="10" s="1"/>
  <c r="V52" i="10" s="1"/>
  <c r="L51" i="10"/>
  <c r="T51" i="10" s="1"/>
  <c r="V51" i="10" s="1"/>
  <c r="AD46" i="10"/>
  <c r="AC46" i="10"/>
  <c r="AB46" i="10"/>
  <c r="AA46" i="10"/>
  <c r="Z46" i="10"/>
  <c r="Y46" i="10"/>
  <c r="N46" i="10"/>
  <c r="L44" i="10"/>
  <c r="L43" i="10"/>
  <c r="T43" i="10" s="1"/>
  <c r="AD40" i="10"/>
  <c r="AC40" i="10"/>
  <c r="AB40" i="10"/>
  <c r="AA40" i="10"/>
  <c r="Z40" i="10"/>
  <c r="Y40" i="10"/>
  <c r="S40" i="10"/>
  <c r="N40" i="10"/>
  <c r="L38" i="10"/>
  <c r="T38" i="10" s="1"/>
  <c r="V38" i="10" s="1"/>
  <c r="L37" i="10"/>
  <c r="T37" i="10" s="1"/>
  <c r="AD34" i="10"/>
  <c r="AC34" i="10"/>
  <c r="AB34" i="10"/>
  <c r="AA34" i="10"/>
  <c r="Z34" i="10"/>
  <c r="Y34" i="10"/>
  <c r="N34" i="10"/>
  <c r="L32" i="10"/>
  <c r="T32" i="10" s="1"/>
  <c r="V32" i="10" s="1"/>
  <c r="L31" i="10"/>
  <c r="T31" i="10" s="1"/>
  <c r="V31" i="10" s="1"/>
  <c r="L30" i="10"/>
  <c r="T30" i="10" s="1"/>
  <c r="V30" i="10" s="1"/>
  <c r="L29" i="10"/>
  <c r="T29" i="10" s="1"/>
  <c r="V29" i="10" s="1"/>
  <c r="L28" i="10"/>
  <c r="L27" i="10"/>
  <c r="S27" i="10" s="1"/>
  <c r="L26" i="10"/>
  <c r="S26" i="10" s="1"/>
  <c r="L25" i="10"/>
  <c r="T25" i="10" s="1"/>
  <c r="V25" i="10" s="1"/>
  <c r="L24" i="10"/>
  <c r="T24" i="10" s="1"/>
  <c r="V24" i="10" s="1"/>
  <c r="L23" i="10"/>
  <c r="T23" i="10" s="1"/>
  <c r="V23" i="10" s="1"/>
  <c r="T22" i="10"/>
  <c r="V22" i="10" s="1"/>
  <c r="T20" i="10"/>
  <c r="N68" i="10"/>
  <c r="AC67" i="9"/>
  <c r="AB67" i="9"/>
  <c r="AA67" i="9"/>
  <c r="Z67" i="9"/>
  <c r="Y67" i="9"/>
  <c r="X67" i="9"/>
  <c r="V67" i="9"/>
  <c r="P67" i="9"/>
  <c r="N67" i="9"/>
  <c r="L65" i="9"/>
  <c r="L64" i="9"/>
  <c r="L63" i="9"/>
  <c r="L61" i="9"/>
  <c r="L60" i="9"/>
  <c r="L59" i="9"/>
  <c r="AC53" i="9"/>
  <c r="AB53" i="9"/>
  <c r="AA53" i="9"/>
  <c r="Z53" i="9"/>
  <c r="Y53" i="9"/>
  <c r="X53" i="9"/>
  <c r="P53" i="9"/>
  <c r="N53" i="9"/>
  <c r="L51" i="9"/>
  <c r="L50" i="9"/>
  <c r="AC45" i="9"/>
  <c r="AB45" i="9"/>
  <c r="AA45" i="9"/>
  <c r="Z45" i="9"/>
  <c r="Y45" i="9"/>
  <c r="X45" i="9"/>
  <c r="P45" i="9"/>
  <c r="N45" i="9"/>
  <c r="L43" i="9"/>
  <c r="L42" i="9"/>
  <c r="AC39" i="9"/>
  <c r="AB39" i="9"/>
  <c r="AA39" i="9"/>
  <c r="Z39" i="9"/>
  <c r="Y39" i="9"/>
  <c r="X39" i="9"/>
  <c r="P39" i="9"/>
  <c r="N39" i="9"/>
  <c r="L37" i="9"/>
  <c r="L36" i="9"/>
  <c r="AC33" i="9"/>
  <c r="AB33" i="9"/>
  <c r="AA33" i="9"/>
  <c r="Z33" i="9"/>
  <c r="Y33" i="9"/>
  <c r="X33" i="9"/>
  <c r="P33" i="9"/>
  <c r="N33" i="9"/>
  <c r="L31" i="9"/>
  <c r="L30" i="9"/>
  <c r="L29" i="9"/>
  <c r="L28" i="9"/>
  <c r="L26" i="9"/>
  <c r="L25" i="9"/>
  <c r="L24" i="9"/>
  <c r="L23" i="9"/>
  <c r="L22" i="9"/>
  <c r="L64" i="8"/>
  <c r="L63" i="8"/>
  <c r="L62" i="8"/>
  <c r="L61" i="8"/>
  <c r="L60" i="8"/>
  <c r="AK67" i="8"/>
  <c r="AJ67" i="8"/>
  <c r="AI67" i="8"/>
  <c r="AH67" i="8"/>
  <c r="AG67" i="8"/>
  <c r="AF67" i="8"/>
  <c r="Q67" i="8"/>
  <c r="N67" i="8"/>
  <c r="AK53" i="8"/>
  <c r="AJ53" i="8"/>
  <c r="AI53" i="8"/>
  <c r="AH53" i="8"/>
  <c r="AG53" i="8"/>
  <c r="AF53" i="8"/>
  <c r="Q53" i="8"/>
  <c r="N53" i="8"/>
  <c r="AK45" i="8"/>
  <c r="AJ45" i="8"/>
  <c r="AI45" i="8"/>
  <c r="AH45" i="8"/>
  <c r="AG45" i="8"/>
  <c r="AF45" i="8"/>
  <c r="N45" i="8"/>
  <c r="Q45" i="8"/>
  <c r="L43" i="8"/>
  <c r="L42" i="8"/>
  <c r="L37" i="8"/>
  <c r="L36" i="8"/>
  <c r="AK39" i="8"/>
  <c r="AJ39" i="8"/>
  <c r="AI39" i="8"/>
  <c r="AH39" i="8"/>
  <c r="AG39" i="8"/>
  <c r="AF39" i="8"/>
  <c r="Q39" i="8"/>
  <c r="N39" i="8"/>
  <c r="AK33" i="8"/>
  <c r="AJ33" i="8"/>
  <c r="AI33" i="8"/>
  <c r="AH33" i="8"/>
  <c r="AG33" i="8"/>
  <c r="AF33" i="8"/>
  <c r="Q33" i="8"/>
  <c r="N33" i="8"/>
  <c r="L29" i="8"/>
  <c r="U29" i="8" s="1"/>
  <c r="L30" i="8"/>
  <c r="L31" i="8"/>
  <c r="L22" i="8"/>
  <c r="L23" i="8"/>
  <c r="L24" i="8"/>
  <c r="L25" i="8"/>
  <c r="L26" i="8"/>
  <c r="L28" i="8"/>
  <c r="U28" i="8" s="1"/>
  <c r="L50" i="8"/>
  <c r="R61" i="8" l="1"/>
  <c r="V28" i="8"/>
  <c r="X28" i="8" s="1"/>
  <c r="R36" i="8"/>
  <c r="X36" i="8" s="1"/>
  <c r="AF21" i="9"/>
  <c r="AF20" i="9"/>
  <c r="T59" i="9"/>
  <c r="AD63" i="8"/>
  <c r="AD64" i="8"/>
  <c r="T29" i="9"/>
  <c r="U29" i="9" s="1"/>
  <c r="AP30" i="8"/>
  <c r="AD43" i="8"/>
  <c r="L45" i="9"/>
  <c r="AP64" i="8"/>
  <c r="AP60" i="8"/>
  <c r="AD59" i="8"/>
  <c r="AP59" i="8"/>
  <c r="R65" i="8"/>
  <c r="X65" i="8" s="1"/>
  <c r="R51" i="8"/>
  <c r="X51" i="8" s="1"/>
  <c r="Z45" i="8"/>
  <c r="V30" i="8"/>
  <c r="X30" i="8" s="1"/>
  <c r="V64" i="8"/>
  <c r="U63" i="9"/>
  <c r="R63" i="8"/>
  <c r="X63" i="8" s="1"/>
  <c r="R30" i="8"/>
  <c r="R24" i="8"/>
  <c r="R29" i="8"/>
  <c r="R43" i="8"/>
  <c r="X43" i="8" s="1"/>
  <c r="AU37" i="8"/>
  <c r="AD22" i="8"/>
  <c r="O37" i="9"/>
  <c r="R20" i="8"/>
  <c r="AR45" i="8"/>
  <c r="AU36" i="8"/>
  <c r="L46" i="10"/>
  <c r="Y48" i="10"/>
  <c r="Y56" i="10" s="1"/>
  <c r="Y70" i="10" s="1"/>
  <c r="X47" i="9"/>
  <c r="X55" i="9" s="1"/>
  <c r="X69" i="9" s="1"/>
  <c r="Z53" i="8"/>
  <c r="AU51" i="8"/>
  <c r="L45" i="8"/>
  <c r="R50" i="8"/>
  <c r="X50" i="8" s="1"/>
  <c r="AP37" i="8"/>
  <c r="Q42" i="9"/>
  <c r="Z39" i="8"/>
  <c r="AP25" i="8"/>
  <c r="AU29" i="8"/>
  <c r="AU64" i="8"/>
  <c r="W47" i="8"/>
  <c r="W55" i="8" s="1"/>
  <c r="W69" i="8" s="1"/>
  <c r="W71" i="8" s="1"/>
  <c r="O43" i="9"/>
  <c r="AP61" i="8"/>
  <c r="Q21" i="9"/>
  <c r="AA21" i="8" s="1"/>
  <c r="AD60" i="8"/>
  <c r="P45" i="8"/>
  <c r="AU60" i="8"/>
  <c r="R60" i="8"/>
  <c r="X60" i="8" s="1"/>
  <c r="Z67" i="8"/>
  <c r="AU43" i="8"/>
  <c r="AD26" i="8"/>
  <c r="AP26" i="8"/>
  <c r="Q27" i="9"/>
  <c r="AA27" i="8" s="1"/>
  <c r="AA48" i="10"/>
  <c r="AA56" i="10" s="1"/>
  <c r="AA70" i="10" s="1"/>
  <c r="R37" i="8"/>
  <c r="X37" i="8" s="1"/>
  <c r="Q30" i="9"/>
  <c r="Q65" i="9"/>
  <c r="U64" i="9"/>
  <c r="AR53" i="8"/>
  <c r="AF47" i="8"/>
  <c r="AF55" i="8" s="1"/>
  <c r="AF69" i="8" s="1"/>
  <c r="R21" i="8"/>
  <c r="V37" i="8"/>
  <c r="Z47" i="9"/>
  <c r="Z55" i="9" s="1"/>
  <c r="Z69" i="9" s="1"/>
  <c r="N47" i="9"/>
  <c r="N55" i="9" s="1"/>
  <c r="N69" i="9" s="1"/>
  <c r="AB47" i="9"/>
  <c r="AB55" i="9" s="1"/>
  <c r="AB69" i="9" s="1"/>
  <c r="AP24" i="8"/>
  <c r="AP28" i="8"/>
  <c r="T42" i="9"/>
  <c r="U42" i="9" s="1"/>
  <c r="M53" i="8"/>
  <c r="U37" i="9"/>
  <c r="S28" i="10"/>
  <c r="M39" i="9"/>
  <c r="Q60" i="9"/>
  <c r="AP51" i="8"/>
  <c r="Q59" i="9"/>
  <c r="T27" i="10"/>
  <c r="V27" i="10" s="1"/>
  <c r="M54" i="10"/>
  <c r="M40" i="10"/>
  <c r="N48" i="10"/>
  <c r="Z48" i="10"/>
  <c r="Z56" i="10" s="1"/>
  <c r="Z70" i="10" s="1"/>
  <c r="AD48" i="10"/>
  <c r="AD56" i="10" s="1"/>
  <c r="AD70" i="10" s="1"/>
  <c r="Y47" i="9"/>
  <c r="Y55" i="9" s="1"/>
  <c r="Y69" i="9" s="1"/>
  <c r="Q23" i="9"/>
  <c r="Q24" i="9"/>
  <c r="AA24" i="8" s="1"/>
  <c r="U30" i="9"/>
  <c r="M33" i="9"/>
  <c r="Q31" i="9"/>
  <c r="AA31" i="8" s="1"/>
  <c r="AU20" i="8"/>
  <c r="AO45" i="8"/>
  <c r="AJ47" i="8"/>
  <c r="AJ55" i="8" s="1"/>
  <c r="AJ69" i="8" s="1"/>
  <c r="R26" i="8"/>
  <c r="AK47" i="8"/>
  <c r="AK55" i="8" s="1"/>
  <c r="AK69" i="8" s="1"/>
  <c r="N47" i="8"/>
  <c r="L67" i="8"/>
  <c r="R31" i="8"/>
  <c r="AU31" i="8"/>
  <c r="AC45" i="8"/>
  <c r="AU25" i="8"/>
  <c r="AC53" i="8"/>
  <c r="V42" i="8"/>
  <c r="V63" i="8"/>
  <c r="R23" i="8"/>
  <c r="P39" i="8"/>
  <c r="AU27" i="8"/>
  <c r="AO39" i="8"/>
  <c r="AO53" i="8"/>
  <c r="AO67" i="8"/>
  <c r="R22" i="8"/>
  <c r="AR39" i="8"/>
  <c r="AR67" i="8"/>
  <c r="AD42" i="8"/>
  <c r="AP42" i="8"/>
  <c r="AP45" i="8" s="1"/>
  <c r="Q63" i="9"/>
  <c r="M53" i="9"/>
  <c r="AD23" i="8"/>
  <c r="AP23" i="8"/>
  <c r="AD65" i="8"/>
  <c r="AP65" i="8"/>
  <c r="L33" i="8"/>
  <c r="AD29" i="8"/>
  <c r="AP29" i="8"/>
  <c r="AU50" i="8"/>
  <c r="O50" i="9"/>
  <c r="P53" i="8"/>
  <c r="Q47" i="8"/>
  <c r="Q55" i="8" s="1"/>
  <c r="Q69" i="8" s="1"/>
  <c r="L54" i="10"/>
  <c r="AD20" i="8"/>
  <c r="AP20" i="8"/>
  <c r="P22" i="10"/>
  <c r="P34" i="10" s="1"/>
  <c r="M34" i="10"/>
  <c r="AD31" i="8"/>
  <c r="AP31" i="8"/>
  <c r="AC48" i="10"/>
  <c r="AC56" i="10" s="1"/>
  <c r="AC70" i="10" s="1"/>
  <c r="Q29" i="9"/>
  <c r="AU28" i="8"/>
  <c r="O28" i="9"/>
  <c r="P33" i="8"/>
  <c r="O22" i="9"/>
  <c r="AU22" i="8"/>
  <c r="P67" i="8"/>
  <c r="O61" i="9"/>
  <c r="AU61" i="8"/>
  <c r="Q64" i="9"/>
  <c r="R48" i="10"/>
  <c r="R56" i="10" s="1"/>
  <c r="R70" i="10" s="1"/>
  <c r="AC33" i="8"/>
  <c r="AR33" i="8"/>
  <c r="P47" i="9"/>
  <c r="P55" i="9" s="1"/>
  <c r="P69" i="9" s="1"/>
  <c r="AC47" i="9"/>
  <c r="AC55" i="9" s="1"/>
  <c r="AC69" i="9" s="1"/>
  <c r="L34" i="10"/>
  <c r="L39" i="8"/>
  <c r="AI47" i="8"/>
  <c r="AI55" i="8" s="1"/>
  <c r="AI69" i="8" s="1"/>
  <c r="AG47" i="8"/>
  <c r="AG55" i="8" s="1"/>
  <c r="AG69" i="8" s="1"/>
  <c r="L53" i="9"/>
  <c r="M39" i="8"/>
  <c r="R25" i="8"/>
  <c r="Q26" i="9"/>
  <c r="P46" i="10"/>
  <c r="S47" i="9"/>
  <c r="S55" i="9" s="1"/>
  <c r="S69" i="9" s="1"/>
  <c r="O51" i="9"/>
  <c r="T47" i="8"/>
  <c r="T55" i="8" s="1"/>
  <c r="T69" i="8" s="1"/>
  <c r="Z33" i="8"/>
  <c r="AC39" i="8"/>
  <c r="AC67" i="8"/>
  <c r="AO33" i="8"/>
  <c r="AU24" i="8"/>
  <c r="AU30" i="8"/>
  <c r="AU62" i="8"/>
  <c r="AU65" i="8"/>
  <c r="R64" i="8"/>
  <c r="X64" i="8" s="1"/>
  <c r="P54" i="10"/>
  <c r="Q25" i="9"/>
  <c r="AH47" i="8"/>
  <c r="AH55" i="8" s="1"/>
  <c r="AH69" i="8" s="1"/>
  <c r="S44" i="10"/>
  <c r="T44" i="10" s="1"/>
  <c r="V44" i="10" s="1"/>
  <c r="AP50" i="8"/>
  <c r="AP63" i="8"/>
  <c r="AP27" i="8"/>
  <c r="R28" i="8"/>
  <c r="AU63" i="8"/>
  <c r="AU26" i="8"/>
  <c r="AU21" i="8"/>
  <c r="AA47" i="9"/>
  <c r="AA55" i="9" s="1"/>
  <c r="AA69" i="9" s="1"/>
  <c r="AB48" i="10"/>
  <c r="AB56" i="10" s="1"/>
  <c r="AB70" i="10" s="1"/>
  <c r="R27" i="8"/>
  <c r="R42" i="8"/>
  <c r="Q36" i="9"/>
  <c r="AD53" i="8"/>
  <c r="V54" i="10"/>
  <c r="V60" i="10"/>
  <c r="T26" i="10"/>
  <c r="V26" i="10" s="1"/>
  <c r="V43" i="10"/>
  <c r="V20" i="10"/>
  <c r="V37" i="10"/>
  <c r="V40" i="10" s="1"/>
  <c r="T40" i="10"/>
  <c r="P37" i="10"/>
  <c r="T54" i="10"/>
  <c r="L40" i="10"/>
  <c r="M46" i="10"/>
  <c r="L33" i="9"/>
  <c r="L39" i="9"/>
  <c r="M45" i="9"/>
  <c r="Q20" i="9"/>
  <c r="M33" i="8"/>
  <c r="L53" i="8"/>
  <c r="M45" i="8"/>
  <c r="AU23" i="8"/>
  <c r="AU42" i="8"/>
  <c r="R62" i="8" l="1"/>
  <c r="X62" i="8" s="1"/>
  <c r="M67" i="8"/>
  <c r="N56" i="10"/>
  <c r="Q51" i="9"/>
  <c r="AA51" i="8" s="1"/>
  <c r="Q28" i="9"/>
  <c r="AA28" i="8" s="1"/>
  <c r="O39" i="9"/>
  <c r="O67" i="9"/>
  <c r="N55" i="8"/>
  <c r="Q22" i="9"/>
  <c r="AA22" i="8" s="1"/>
  <c r="Q43" i="9"/>
  <c r="Q45" i="9" s="1"/>
  <c r="V29" i="8"/>
  <c r="X29" i="8" s="1"/>
  <c r="AA65" i="8"/>
  <c r="T28" i="9"/>
  <c r="U28" i="9" s="1"/>
  <c r="AD45" i="8"/>
  <c r="Q37" i="9"/>
  <c r="AA37" i="8" s="1"/>
  <c r="AS31" i="8"/>
  <c r="AV31" i="8" s="1"/>
  <c r="AS27" i="8"/>
  <c r="AV27" i="8" s="1"/>
  <c r="AA60" i="8"/>
  <c r="AS59" i="8"/>
  <c r="AV59" i="8" s="1"/>
  <c r="AA59" i="8"/>
  <c r="O45" i="9"/>
  <c r="R45" i="8"/>
  <c r="R39" i="8"/>
  <c r="X42" i="8"/>
  <c r="X45" i="8" s="1"/>
  <c r="AR47" i="8"/>
  <c r="AR55" i="8" s="1"/>
  <c r="AR69" i="8" s="1"/>
  <c r="Z47" i="8"/>
  <c r="Z55" i="8" s="1"/>
  <c r="Z69" i="8" s="1"/>
  <c r="L47" i="8"/>
  <c r="AP53" i="8"/>
  <c r="R53" i="8"/>
  <c r="AS24" i="8"/>
  <c r="AV24" i="8" s="1"/>
  <c r="X53" i="8"/>
  <c r="P47" i="8"/>
  <c r="P55" i="8" s="1"/>
  <c r="P69" i="8" s="1"/>
  <c r="AS21" i="8"/>
  <c r="AA42" i="8"/>
  <c r="AS42" i="8"/>
  <c r="AV42" i="8" s="1"/>
  <c r="AC47" i="8"/>
  <c r="AC55" i="8" s="1"/>
  <c r="AC69" i="8" s="1"/>
  <c r="U59" i="9"/>
  <c r="S34" i="10"/>
  <c r="AO47" i="8"/>
  <c r="AO55" i="8" s="1"/>
  <c r="AO69" i="8" s="1"/>
  <c r="X39" i="8"/>
  <c r="T28" i="10"/>
  <c r="V28" i="10" s="1"/>
  <c r="V34" i="10" s="1"/>
  <c r="AS65" i="8"/>
  <c r="AV65" i="8" s="1"/>
  <c r="M47" i="9"/>
  <c r="M55" i="9" s="1"/>
  <c r="M48" i="10"/>
  <c r="M56" i="10" s="1"/>
  <c r="AA23" i="8"/>
  <c r="AS23" i="8"/>
  <c r="AV23" i="8" s="1"/>
  <c r="AS30" i="8"/>
  <c r="AV30" i="8" s="1"/>
  <c r="AA30" i="8"/>
  <c r="AS60" i="8"/>
  <c r="AV60" i="8" s="1"/>
  <c r="L48" i="10"/>
  <c r="L56" i="10" s="1"/>
  <c r="S46" i="10"/>
  <c r="M47" i="8"/>
  <c r="P40" i="10"/>
  <c r="P48" i="10" s="1"/>
  <c r="P56" i="10" s="1"/>
  <c r="AD36" i="8"/>
  <c r="AD39" i="8" s="1"/>
  <c r="AP36" i="8"/>
  <c r="AA26" i="8"/>
  <c r="AS26" i="8"/>
  <c r="AV26" i="8" s="1"/>
  <c r="Q61" i="9"/>
  <c r="O53" i="9"/>
  <c r="Q50" i="9"/>
  <c r="AA63" i="8"/>
  <c r="AS63" i="8"/>
  <c r="AV63" i="8" s="1"/>
  <c r="L47" i="9"/>
  <c r="L55" i="9" s="1"/>
  <c r="V46" i="10"/>
  <c r="AA64" i="8"/>
  <c r="AS64" i="8"/>
  <c r="AV64" i="8" s="1"/>
  <c r="AA29" i="8"/>
  <c r="AS29" i="8"/>
  <c r="AV29" i="8" s="1"/>
  <c r="AD21" i="8"/>
  <c r="AD33" i="8" s="1"/>
  <c r="AP21" i="8"/>
  <c r="AP33" i="8" s="1"/>
  <c r="AA25" i="8"/>
  <c r="AS25" i="8"/>
  <c r="AV25" i="8" s="1"/>
  <c r="O33" i="9"/>
  <c r="AA36" i="8"/>
  <c r="AS36" i="8"/>
  <c r="AA20" i="8"/>
  <c r="AS20" i="8"/>
  <c r="R33" i="8"/>
  <c r="T46" i="10"/>
  <c r="X61" i="8"/>
  <c r="X67" i="8" l="1"/>
  <c r="R67" i="8"/>
  <c r="AS51" i="8"/>
  <c r="AV51" i="8" s="1"/>
  <c r="Q33" i="9"/>
  <c r="AS43" i="8"/>
  <c r="AV43" i="8" s="1"/>
  <c r="AA43" i="8"/>
  <c r="AA45" i="8" s="1"/>
  <c r="AS28" i="8"/>
  <c r="AV28" i="8" s="1"/>
  <c r="N70" i="10"/>
  <c r="M55" i="8"/>
  <c r="L55" i="8"/>
  <c r="L69" i="8" s="1"/>
  <c r="AS22" i="8"/>
  <c r="AV22" i="8" s="1"/>
  <c r="N69" i="8"/>
  <c r="L62" i="9"/>
  <c r="P63" i="10"/>
  <c r="AS37" i="8"/>
  <c r="AV37" i="8" s="1"/>
  <c r="Q39" i="9"/>
  <c r="R47" i="8"/>
  <c r="R55" i="8" s="1"/>
  <c r="L68" i="10"/>
  <c r="L70" i="10" s="1"/>
  <c r="O47" i="9"/>
  <c r="T34" i="10"/>
  <c r="T48" i="10" s="1"/>
  <c r="T56" i="10" s="1"/>
  <c r="S48" i="10"/>
  <c r="S56" i="10" s="1"/>
  <c r="AV21" i="8"/>
  <c r="AA39" i="8"/>
  <c r="S63" i="10"/>
  <c r="T63" i="10" s="1"/>
  <c r="V63" i="10" s="1"/>
  <c r="V68" i="10" s="1"/>
  <c r="V48" i="10"/>
  <c r="V56" i="10" s="1"/>
  <c r="AA33" i="8"/>
  <c r="AP39" i="8"/>
  <c r="AP47" i="8" s="1"/>
  <c r="AP55" i="8" s="1"/>
  <c r="AV36" i="8"/>
  <c r="Q53" i="9"/>
  <c r="AA50" i="8"/>
  <c r="AA53" i="8" s="1"/>
  <c r="AS50" i="8"/>
  <c r="AD47" i="8"/>
  <c r="AD55" i="8" s="1"/>
  <c r="AA61" i="8"/>
  <c r="AS61" i="8"/>
  <c r="AV20" i="8"/>
  <c r="R69" i="8" l="1"/>
  <c r="Q47" i="9"/>
  <c r="Q55" i="9" s="1"/>
  <c r="AS33" i="8"/>
  <c r="AS45" i="8"/>
  <c r="O55" i="9"/>
  <c r="M69" i="8"/>
  <c r="L67" i="9"/>
  <c r="L69" i="9" s="1"/>
  <c r="M67" i="9"/>
  <c r="M69" i="9" s="1"/>
  <c r="AS39" i="8"/>
  <c r="M68" i="10"/>
  <c r="M70" i="10" s="1"/>
  <c r="V70" i="10"/>
  <c r="S68" i="10"/>
  <c r="S70" i="10" s="1"/>
  <c r="AA47" i="8"/>
  <c r="AA55" i="8" s="1"/>
  <c r="T68" i="10"/>
  <c r="T70" i="10" s="1"/>
  <c r="P68" i="10"/>
  <c r="P70" i="10" s="1"/>
  <c r="AD62" i="8"/>
  <c r="AD67" i="8" s="1"/>
  <c r="AD69" i="8" s="1"/>
  <c r="AP62" i="8"/>
  <c r="AV61" i="8"/>
  <c r="AS53" i="8"/>
  <c r="AV50" i="8"/>
  <c r="AS47" i="8" l="1"/>
  <c r="AS55" i="8" s="1"/>
  <c r="O69" i="9"/>
  <c r="Q62" i="9"/>
  <c r="Q67" i="9" s="1"/>
  <c r="Q69" i="9" s="1"/>
  <c r="AP67" i="8"/>
  <c r="AP69" i="8" s="1"/>
  <c r="AS62" i="8" l="1"/>
  <c r="AS67" i="8" s="1"/>
  <c r="AS69" i="8" s="1"/>
  <c r="AA62" i="8"/>
  <c r="AA67" i="8" s="1"/>
  <c r="AA69" i="8" s="1"/>
  <c r="AV62" i="8" l="1"/>
  <c r="T51" i="9" l="1"/>
  <c r="U51" i="9" s="1"/>
  <c r="V51" i="8"/>
  <c r="U53" i="8"/>
  <c r="T50" i="9"/>
  <c r="V50" i="8"/>
  <c r="V53" i="8" l="1"/>
  <c r="T53" i="9"/>
  <c r="U50" i="9"/>
  <c r="U53" i="9" s="1"/>
  <c r="T23" i="9" l="1"/>
  <c r="U23" i="9" s="1"/>
  <c r="V23" i="8"/>
  <c r="X23" i="8" s="1"/>
  <c r="T22" i="9"/>
  <c r="U22" i="9" s="1"/>
  <c r="V22" i="8"/>
  <c r="X22" i="8" s="1"/>
  <c r="T26" i="9" l="1"/>
  <c r="U26" i="9" s="1"/>
  <c r="V26" i="8"/>
  <c r="X26" i="8" s="1"/>
  <c r="V24" i="8" l="1"/>
  <c r="X24" i="8" s="1"/>
  <c r="T24" i="9"/>
  <c r="U24" i="9" s="1"/>
  <c r="V59" i="8"/>
  <c r="U67" i="8" l="1"/>
  <c r="V36" i="8"/>
  <c r="V39" i="8" s="1"/>
  <c r="T36" i="9"/>
  <c r="U39" i="8"/>
  <c r="V27" i="8"/>
  <c r="X27" i="8" s="1"/>
  <c r="T27" i="9"/>
  <c r="U27" i="9" s="1"/>
  <c r="U45" i="8"/>
  <c r="T43" i="9"/>
  <c r="V43" i="8"/>
  <c r="V45" i="8" s="1"/>
  <c r="V62" i="8"/>
  <c r="T62" i="9"/>
  <c r="U62" i="9" s="1"/>
  <c r="T60" i="9"/>
  <c r="V60" i="8"/>
  <c r="T65" i="9"/>
  <c r="U65" i="9" s="1"/>
  <c r="V65" i="8"/>
  <c r="V20" i="8"/>
  <c r="T20" i="9"/>
  <c r="U33" i="8"/>
  <c r="V31" i="8"/>
  <c r="X31" i="8" s="1"/>
  <c r="T31" i="9"/>
  <c r="U31" i="9" s="1"/>
  <c r="T21" i="9"/>
  <c r="U21" i="9" s="1"/>
  <c r="V21" i="8"/>
  <c r="X21" i="8" s="1"/>
  <c r="T25" i="9"/>
  <c r="U25" i="9" s="1"/>
  <c r="V25" i="8"/>
  <c r="X25" i="8" s="1"/>
  <c r="T61" i="9"/>
  <c r="U61" i="9" s="1"/>
  <c r="V61" i="8"/>
  <c r="V67" i="8" l="1"/>
  <c r="U20" i="9"/>
  <c r="U33" i="9" s="1"/>
  <c r="T33" i="9"/>
  <c r="X20" i="8"/>
  <c r="X33" i="8" s="1"/>
  <c r="X47" i="8" s="1"/>
  <c r="X55" i="8" s="1"/>
  <c r="X69" i="8" s="1"/>
  <c r="V33" i="8"/>
  <c r="V47" i="8" s="1"/>
  <c r="V55" i="8" s="1"/>
  <c r="V69" i="8" s="1"/>
  <c r="U60" i="9"/>
  <c r="U67" i="9" s="1"/>
  <c r="T67" i="9"/>
  <c r="U43" i="9"/>
  <c r="U45" i="9" s="1"/>
  <c r="T45" i="9"/>
  <c r="U47" i="8"/>
  <c r="U55" i="8" s="1"/>
  <c r="U69" i="8" s="1"/>
  <c r="U36" i="9"/>
  <c r="U39" i="9" s="1"/>
  <c r="T39" i="9"/>
  <c r="U47" i="9" l="1"/>
  <c r="U55" i="9" s="1"/>
  <c r="U69" i="9" s="1"/>
  <c r="V71" i="8" s="1"/>
  <c r="T47" i="9"/>
  <c r="T55" i="9" s="1"/>
  <c r="T69" i="9" s="1"/>
  <c r="U7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tc={462BDC3B-E8A5-41BC-9307-A0EADDE74B5C}</author>
    <author>tc={9440E703-F220-4820-B895-5B3BCC7C7AAD}</author>
    <author>tc={4CA62E9F-F5C8-49F4-A35E-8C59EB496B92}</author>
    <author>tc={AADE5F97-92C0-4E22-9A6A-42B5B02A72B7}</author>
    <author>tc={FD0D8FC9-7192-4617-8840-C03A938647F7}</author>
  </authors>
  <commentList>
    <comment ref="P20" authorId="0" shapeId="0" xr:uid="{462BDC3B-E8A5-41BC-9307-A0EADDE74B5C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P21" authorId="1" shapeId="0" xr:uid="{9440E703-F220-4820-B895-5B3BCC7C7AA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R59" authorId="2" shapeId="0" xr:uid="{4CA62E9F-F5C8-49F4-A35E-8C59EB496B92}">
      <text>
        <t>[Threaded comment]
Your version of Excel allows you to read this threaded comment; however, any edits to it will get removed if the file is opened in a newer version of Excel. Learn more: https://go.microsoft.com/fwlink/?linkid=870924
Comment:
    Phasing incorrect and jnl to be done in M8</t>
      </text>
    </comment>
    <comment ref="R60" authorId="3" shapeId="0" xr:uid="{AADE5F97-92C0-4E22-9A6A-42B5B02A72B7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be jnl out M8</t>
      </text>
    </comment>
    <comment ref="R61" authorId="4" shapeId="0" xr:uid="{FD0D8FC9-7192-4617-8840-C03A938647F7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be jnl out M8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tc={E298E85F-28C0-4AA9-B43A-F23522DB47CA}</author>
    <author>tc={A362E425-9F8B-454C-9B22-E411E293BE91}</author>
    <author>tc={DE3F47A3-EC15-4059-90D4-5209B9999D12}</author>
  </authors>
  <commentList>
    <comment ref="AF20" authorId="0" shapeId="0" xr:uid="{E298E85F-28C0-4AA9-B43A-F23522DB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A362E425-9F8B-454C-9B22-E411E293BE9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  <comment ref="L27" authorId="2" shapeId="0" xr:uid="{DE3F47A3-EC15-4059-90D4-5209B9999D12}">
      <text>
        <t>[Threaded comment]
Your version of Excel allows you to read this threaded comment; however, any edits to it will get removed if the file is opened in a newer version of Excel. Learn more: https://go.microsoft.com/fwlink/?linkid=870924
Comment:
    HPB budget correction
Reply:
    -2000000+1 manual adj
Reply:
    -2000000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tc={8128E7DC-0A87-495A-AC82-BB08D31F3B82}</author>
    <author>tc={C70460A1-5BC3-4F68-BEE7-B007ADB4FE9D}</author>
    <author>tc={754EEAC2-8DDD-46A5-9808-778AD1279651}</author>
  </authors>
  <commentList>
    <comment ref="AF20" authorId="0" shapeId="0" xr:uid="{8128E7DC-0A87-495A-AC82-BB08D31F3B82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1" authorId="1" shapeId="0" xr:uid="{C70460A1-5BC3-4F68-BEE7-B007ADB4FE9D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for Seconded Officers</t>
      </text>
    </comment>
    <comment ref="AF22" authorId="2" shapeId="0" xr:uid="{754EEAC2-8DDD-46A5-9808-778AD127965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for seconded officers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 Zoe</author>
    <author>Jones, Rebecca</author>
  </authors>
  <commentList>
    <comment ref="E6" authorId="0" shapeId="0" xr:uid="{5070C1B0-CDDF-4502-B682-0095F27C0BE7}">
      <text>
        <r>
          <rPr>
            <b/>
            <sz val="9"/>
            <color indexed="81"/>
            <rFont val="Tahoma"/>
            <family val="2"/>
          </rPr>
          <t>Morris Zoe:</t>
        </r>
        <r>
          <rPr>
            <sz val="9"/>
            <color indexed="81"/>
            <rFont val="Tahoma"/>
            <family val="2"/>
          </rPr>
          <t xml:space="preserve">
planned budget plus authorised changes</t>
        </r>
      </text>
    </comment>
    <comment ref="F94" authorId="1" shapeId="0" xr:uid="{03971352-AB35-4A01-96F0-6A190FB3329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</t>
        </r>
      </text>
    </comment>
    <comment ref="G94" authorId="1" shapeId="0" xr:uid="{995A6ECF-AC01-403B-A1E2-20A2359C2B0F}">
      <text>
        <r>
          <rPr>
            <b/>
            <sz val="9"/>
            <color indexed="81"/>
            <rFont val="Tahoma"/>
            <family val="2"/>
          </rPr>
          <t>Jones, Rebecca:</t>
        </r>
        <r>
          <rPr>
            <sz val="9"/>
            <color indexed="81"/>
            <rFont val="Tahoma"/>
            <family val="2"/>
          </rPr>
          <t xml:space="preserve">
LEDS Funding Rev only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tc={77723558-5440-4406-972D-BF72A7C83311}</author>
    <author>tc={F5BD2811-24A1-41C2-90F3-DF4BAAA6CF17}</author>
    <author>tc={419CA89C-1B4F-459D-BF61-E2E7C2C827C8}</author>
    <author>tc={BC53CEA9-823B-4440-96D7-12CE0F216868}</author>
  </authors>
  <commentList>
    <comment ref="D14" authorId="0" shapeId="0" xr:uid="{77723558-5440-4406-972D-BF72A7C83311}">
      <text>
        <t>[Threaded comment]
Your version of Excel allows you to read this threaded comment; however, any edits to it will get removed if the file is opened in a newer version of Excel. Learn more: https://go.microsoft.com/fwlink/?linkid=870924
Comment:
    Creditors control account historic</t>
      </text>
    </comment>
    <comment ref="A21" authorId="1" shapeId="0" xr:uid="{F5BD2811-24A1-41C2-90F3-DF4BAAA6CF1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Formally HQ replacement reserve</t>
      </text>
    </comment>
    <comment ref="D21" authorId="2" shapeId="0" xr:uid="{419CA89C-1B4F-459D-BF61-E2E7C2C827C8}">
      <text>
        <t>[Threaded comment]
Your version of Excel allows you to read this threaded comment; however, any edits to it will get removed if the file is opened in a newer version of Excel. Learn more: https://go.microsoft.com/fwlink/?linkid=870924
Comment:
    i&amp;e surplus</t>
      </text>
    </comment>
    <comment ref="E21" authorId="3" shapeId="0" xr:uid="{BC53CEA9-823B-4440-96D7-12CE0F216868}">
      <text>
        <t>[Threaded comment]
Your version of Excel allows you to read this threaded comment; however, any edits to it will get removed if the file is opened in a newer version of Excel. Learn more: https://go.microsoft.com/fwlink/?linkid=870924
Comment:
    Funding capital programme</t>
      </text>
    </comment>
  </commentList>
</comments>
</file>

<file path=xl/sharedStrings.xml><?xml version="1.0" encoding="utf-8"?>
<sst xmlns="http://schemas.openxmlformats.org/spreadsheetml/2006/main" count="1342" uniqueCount="590">
  <si>
    <t>* This sheet is manipulated by the 'Options...' dialog and should not be changed by hand</t>
  </si>
  <si>
    <t>*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</si>
  <si>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</si>
  <si>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</si>
  <si>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</si>
  <si>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</si>
  <si>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</si>
  <si>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GW</t>
  </si>
  <si>
    <t>language</t>
  </si>
  <si>
    <t>EN</t>
  </si>
  <si>
    <t>curper</t>
  </si>
  <si>
    <t>SET</t>
  </si>
  <si>
    <t>output_dir</t>
  </si>
  <si>
    <t>setperiod</t>
  </si>
  <si>
    <t>cummper</t>
  </si>
  <si>
    <t>firstper</t>
  </si>
  <si>
    <t>lastper</t>
  </si>
  <si>
    <t>setnum allows use of arithmetic expressions on parameters</t>
  </si>
  <si>
    <t>SETNUM</t>
  </si>
  <si>
    <t>year</t>
  </si>
  <si>
    <t>&lt;curper&gt;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</si>
  <si>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</si>
  <si>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</si>
  <si>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</si>
  <si>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</si>
  <si>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</si>
  <si>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</si>
  <si>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SETPERIOD</t>
  </si>
  <si>
    <t>period1</t>
  </si>
  <si>
    <t>&lt;period0&gt; + 1</t>
  </si>
  <si>
    <t>period2</t>
  </si>
  <si>
    <t>&lt;period0&gt; + 2</t>
  </si>
  <si>
    <t>period3</t>
  </si>
  <si>
    <t>&lt;period0&gt; + 3</t>
  </si>
  <si>
    <t>period4</t>
  </si>
  <si>
    <t>&lt;period0&gt; + 4</t>
  </si>
  <si>
    <t>period5</t>
  </si>
  <si>
    <t>&lt;period0&gt; + 5</t>
  </si>
  <si>
    <t>period6</t>
  </si>
  <si>
    <t>&lt;period0&gt; + 6</t>
  </si>
  <si>
    <t>period7</t>
  </si>
  <si>
    <t>&lt;period0&gt; + 7</t>
  </si>
  <si>
    <t>period8</t>
  </si>
  <si>
    <t>&lt;period0&gt; + 8</t>
  </si>
  <si>
    <t>period9</t>
  </si>
  <si>
    <t>&lt;period0&gt; + 9</t>
  </si>
  <si>
    <t>period10</t>
  </si>
  <si>
    <t>&lt;period0&gt; + 10</t>
  </si>
  <si>
    <t>period11</t>
  </si>
  <si>
    <t>&lt;period0&gt; + 11</t>
  </si>
  <si>
    <t>period12</t>
  </si>
  <si>
    <t>&lt;period0&gt; + 12</t>
  </si>
  <si>
    <t>period13</t>
  </si>
  <si>
    <t>&lt;period0&gt; + 13</t>
  </si>
  <si>
    <t>QUERY BALANCE A1CHFOFF  GW</t>
  </si>
  <si>
    <t>TREE  cipfa subjective</t>
  </si>
  <si>
    <t>RELATION  accgrp, account</t>
  </si>
  <si>
    <t>WHERE period &lt;cummper&gt;-&lt;lastper&gt;</t>
  </si>
  <si>
    <t>WHERE accgrp IE</t>
  </si>
  <si>
    <t>NOZEROS</t>
  </si>
  <si>
    <t>Appendix 1a - Gwent Group Income &amp; Expenditure Report as at 31st March 2025</t>
  </si>
  <si>
    <t>=actuals</t>
  </si>
  <si>
    <t>For column BUDGET YTD</t>
  </si>
  <si>
    <t>For column ANNUAL BUDGET</t>
  </si>
  <si>
    <t>% Full yr budget</t>
  </si>
  <si>
    <t>columns</t>
  </si>
  <si>
    <t>code account</t>
  </si>
  <si>
    <t>code costc</t>
  </si>
  <si>
    <t>code emptype</t>
  </si>
  <si>
    <t>code cipfa2</t>
  </si>
  <si>
    <t>code cipfa3</t>
  </si>
  <si>
    <t>Amount</t>
  </si>
  <si>
    <t>hard_amount</t>
  </si>
  <si>
    <t>pla_amount</t>
  </si>
  <si>
    <t>plb_amount</t>
  </si>
  <si>
    <t>plc_amount</t>
  </si>
  <si>
    <t>crosstab period</t>
  </si>
  <si>
    <t>&lt;firstper&gt;-&lt;curper&gt;</t>
  </si>
  <si>
    <t>&lt;firstper&gt;-&lt;lastper&gt;</t>
  </si>
  <si>
    <t>BUDGET AREA</t>
  </si>
  <si>
    <t>INSERTED PARAMETER</t>
  </si>
  <si>
    <t>Gwent Police Group Revenue Budget as at period &lt;curper&gt;</t>
  </si>
  <si>
    <t>PARAMETER</t>
  </si>
  <si>
    <t>Gwent Police Group Revenue Budget as at period 202413</t>
  </si>
  <si>
    <t>Annual Budget</t>
  </si>
  <si>
    <t>Budget YTD</t>
  </si>
  <si>
    <t>Actual 
YTD</t>
  </si>
  <si>
    <t>Accruals</t>
  </si>
  <si>
    <t>Future Commitments</t>
  </si>
  <si>
    <t>Variance 
YTD</t>
  </si>
  <si>
    <t>PO Commitments</t>
  </si>
  <si>
    <t>Full Year Forecast</t>
  </si>
  <si>
    <t>Variance</t>
  </si>
  <si>
    <t>Previous Month Variance</t>
  </si>
  <si>
    <t>Swing</t>
  </si>
  <si>
    <t>CC Actuals YTD</t>
  </si>
  <si>
    <t>CC Actual Variance</t>
  </si>
  <si>
    <t>PCC Actuals YTD</t>
  </si>
  <si>
    <t>PCC Actual Variance</t>
  </si>
  <si>
    <t>EXPENDITURE</t>
  </si>
  <si>
    <t>summary</t>
  </si>
  <si>
    <t>10100;10103;10106;10116;10118;10125;10136;10139;10181;10184;10187;10190;10193;10196;10199;10202;10255;10258;10268;10269;10273;10314;10429;10178;10151;10160;10157;10154;10163;10127;10172;10109;10142;10169;10148;10124;10121;10145;10167;10304;10305;10419;10166;10117;1031</t>
  </si>
  <si>
    <t>NOT 3D100;3D101;3A250;3A350;3R103;3A450</t>
  </si>
  <si>
    <t>1*</t>
  </si>
  <si>
    <t>Police Officer Pay &amp; Allowances</t>
  </si>
  <si>
    <t>NOT 1*</t>
  </si>
  <si>
    <t>10100;10103;10106;10116;10118;10125;10136;10139;10181;10184;10187;10190;10193;10196;10199;10202;10255;10258;10268;10273;10429;10178;10151;10160;10157;10154;10163;10127;10172;10109;10142;10169;10148;10124;10121;10145;10167;10304;10305;10419;10166;10314;10315;10117</t>
  </si>
  <si>
    <t>Police Staff &amp; CSO Pay &amp; Allowances</t>
  </si>
  <si>
    <t>10226;10227;10133;10228;10230</t>
  </si>
  <si>
    <t>Police Officer Overtime &amp; Enhancements</t>
  </si>
  <si>
    <t>10226;10227;10133;10228;10230;10130</t>
  </si>
  <si>
    <t>Police Staff &amp; CSO Overtime &amp; Enhancements</t>
  </si>
  <si>
    <t>10112;10261;10267;10270;10332;10335;10363;10368;10369;10394;10444;10447;10448;13100;13102;13103;10366;10367;10262;10264;10282;10283;10279;11580</t>
  </si>
  <si>
    <t>Other Employees Related Costs</t>
  </si>
  <si>
    <t>11100-11236;11428;11467</t>
  </si>
  <si>
    <t>Premises Costs</t>
  </si>
  <si>
    <t>10307;10310;10313;10432;11246-11256;11260;11292;11302-11350;11735;11733;11738;11741;13222-13224;11261</t>
  </si>
  <si>
    <t>Transport Costs</t>
  </si>
  <si>
    <t>10360;10450;11258;11264;11267;11360-11381;11409-11425;11438-11466;11468-11498;11501;11502;11504; 11510-11578;11605-11699;11709-11725;11742-11777;11800-11818;11699;</t>
  </si>
  <si>
    <t>Supplies &amp; Services</t>
  </si>
  <si>
    <t>3D100;3A450</t>
  </si>
  <si>
    <t>Major Incident Schemes</t>
  </si>
  <si>
    <t>3D101;3A250;3A350</t>
  </si>
  <si>
    <t>Proactive Operational Initiatives</t>
  </si>
  <si>
    <t>Contribution to Police Computer Co.</t>
  </si>
  <si>
    <t>12110;12113;12116;11507;11508;11509;12100;12101</t>
  </si>
  <si>
    <t>Capital Charge</t>
  </si>
  <si>
    <t>OTHER APPROVED REVENUE REQUIREMENTS</t>
  </si>
  <si>
    <t>3R102</t>
  </si>
  <si>
    <t>Development Funds</t>
  </si>
  <si>
    <t>3R103</t>
  </si>
  <si>
    <t>Identified Recurring Savings</t>
  </si>
  <si>
    <t>INCOME</t>
  </si>
  <si>
    <t>Investment Income</t>
  </si>
  <si>
    <t>15152;15161;15186;15202;15205;15215;15224;15276;15180;15192;15218;15153;15221;15304;15305;15155;15227;15158;15100;15133;15234;15247;15253;15266;15285;15297;15310;15136;15282;15288;15291;15294;15167;15313;15123;15250;15228;15277;15154;15137;15314</t>
  </si>
  <si>
    <t>Other Income</t>
  </si>
  <si>
    <t>NET EXPENDITURE BEFORE TRANSFERS</t>
  </si>
  <si>
    <t>TRANSFERS</t>
  </si>
  <si>
    <t>14119-14122</t>
  </si>
  <si>
    <t>Transfers to Reserves</t>
  </si>
  <si>
    <t>14106;12155</t>
  </si>
  <si>
    <t>Revenue Contribution To Capital/Projects Scheme</t>
  </si>
  <si>
    <t>TOTAL RESERVE TRANSFERS</t>
  </si>
  <si>
    <t>NET EXPENDITURE INCLUDING TRANSFERS</t>
  </si>
  <si>
    <t>FUNDED BY:</t>
  </si>
  <si>
    <t>Revenue Support Grant</t>
  </si>
  <si>
    <t>National Non-Domestic rates</t>
  </si>
  <si>
    <t>Police Grant</t>
  </si>
  <si>
    <t>16131-16135</t>
  </si>
  <si>
    <t>Council Tax</t>
  </si>
  <si>
    <t>Specific Grant Income</t>
  </si>
  <si>
    <t>Use Of General Reserves</t>
  </si>
  <si>
    <t>14114;14116;14117;14118</t>
  </si>
  <si>
    <t>Use of Earmarked Reserves</t>
  </si>
  <si>
    <t>TOTAL FUNDING</t>
  </si>
  <si>
    <t>OVER/(UNDER)SPEND</t>
  </si>
  <si>
    <t>Officer adj</t>
  </si>
  <si>
    <t>RELATION deptdiv,costc</t>
  </si>
  <si>
    <t>WHERE deptdiv NOT P1</t>
  </si>
  <si>
    <t>Appendix 1b - Chief Constable Income &amp; Expenditure Report as at 31st March 2025</t>
  </si>
  <si>
    <t>Adj for Seconded</t>
  </si>
  <si>
    <t>WHERE deptdiv P1</t>
  </si>
  <si>
    <t>Appendix 1c - PCC Income &amp; Expenditure Report as at 31st March 2025</t>
  </si>
  <si>
    <t>Underspend due to COVID</t>
  </si>
  <si>
    <t>10360;10450;11258;11264;11267;11360-11381;11409-11425;11438-11466;11468-11498;11501;11502:11504; 11510-11578;11605-11699;11709-11725;11742-11777;11800-11818;1169</t>
  </si>
  <si>
    <t>a</t>
  </si>
  <si>
    <t>b</t>
  </si>
  <si>
    <t>c</t>
  </si>
  <si>
    <t>d</t>
  </si>
  <si>
    <t>e</t>
  </si>
  <si>
    <t>f</t>
  </si>
  <si>
    <t>Appendix 2a – Cash and Investments</t>
  </si>
  <si>
    <t>Outstanding Debt Age Summary</t>
  </si>
  <si>
    <t>£ Invoice</t>
  </si>
  <si>
    <t># Invoices</t>
  </si>
  <si>
    <t>Debt Age</t>
  </si>
  <si>
    <t>2024-5</t>
  </si>
  <si>
    <t>2024-25</t>
  </si>
  <si>
    <t>Q1 P1</t>
  </si>
  <si>
    <t>Q1 P2</t>
  </si>
  <si>
    <t>Q1 P3</t>
  </si>
  <si>
    <t>Q2 P4</t>
  </si>
  <si>
    <t>Q2 P5</t>
  </si>
  <si>
    <t>Q2 P6</t>
  </si>
  <si>
    <t>Q3 P7</t>
  </si>
  <si>
    <t>Q3 P8</t>
  </si>
  <si>
    <t>Q3 P9</t>
  </si>
  <si>
    <t>Q4 P10</t>
  </si>
  <si>
    <t>Q4 P11</t>
  </si>
  <si>
    <t>Q4 P12</t>
  </si>
  <si>
    <t>Not Due</t>
  </si>
  <si>
    <t>0-1 Month</t>
  </si>
  <si>
    <t>1-3 Months</t>
  </si>
  <si>
    <t>3-6  Months</t>
  </si>
  <si>
    <t>6-12 Months</t>
  </si>
  <si>
    <t>&gt; 12 Months</t>
  </si>
  <si>
    <t>Top 5 Debtors : Debt Age</t>
  </si>
  <si>
    <t>Customer Name</t>
  </si>
  <si>
    <t>O/S Amount</t>
  </si>
  <si>
    <t>No of Invoices</t>
  </si>
  <si>
    <t>% of O/S £ total Invoices</t>
  </si>
  <si>
    <t>% of O/S # total Invoices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</si>
  <si>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</si>
  <si>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</si>
  <si>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</si>
  <si>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</si>
  <si>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</si>
  <si>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</si>
  <si>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</si>
  <si>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</si>
  <si>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Q1-P1</t>
  </si>
  <si>
    <t>Q1-P2</t>
  </si>
  <si>
    <t>Q1-P3</t>
  </si>
  <si>
    <t>Q2-P4</t>
  </si>
  <si>
    <t>Q2-P5</t>
  </si>
  <si>
    <t>Q2-P6</t>
  </si>
  <si>
    <t>Q3-P7</t>
  </si>
  <si>
    <t>Q3-P8</t>
  </si>
  <si>
    <t>Q3-P9</t>
  </si>
  <si>
    <t>Q3-P10</t>
  </si>
  <si>
    <t>Q3-P11</t>
  </si>
  <si>
    <t>Q3-P12</t>
  </si>
  <si>
    <t>Period 1</t>
  </si>
  <si>
    <t>Period 2</t>
  </si>
  <si>
    <t>Period 3</t>
  </si>
  <si>
    <t>Invoice Status Analysis</t>
  </si>
  <si>
    <t>Total Creditors Age Analysis (Including Items Not Due)</t>
  </si>
  <si>
    <t>Q1-24/25 (P03)</t>
  </si>
  <si>
    <t>Q2-24/25 (P06)</t>
  </si>
  <si>
    <t>Q3-24/25 (P09)</t>
  </si>
  <si>
    <t>£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</si>
  <si>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</si>
  <si>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</si>
  <si>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</si>
  <si>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</si>
  <si>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</si>
  <si>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</si>
  <si>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Top 5 Creditors</t>
  </si>
  <si>
    <t>Age Analysis</t>
  </si>
  <si>
    <t>Number of Invoices</t>
  </si>
  <si>
    <t>Not Yet Due</t>
  </si>
  <si>
    <t>1-14 days Overdue</t>
  </si>
  <si>
    <t>15-29 days Overdue</t>
  </si>
  <si>
    <t>30-44 days Overdue</t>
  </si>
  <si>
    <t>45-59 days Overdue</t>
  </si>
  <si>
    <t>60+ days Overdue</t>
  </si>
  <si>
    <t>SHARED RESOURCES SERVICES WALES</t>
  </si>
  <si>
    <t>Average days taken to pay</t>
  </si>
  <si>
    <t>Q1 P03- 2024/25</t>
  </si>
  <si>
    <t>Q2 P06- 2024/25</t>
  </si>
  <si>
    <t>Q3 P09- 2024/25</t>
  </si>
  <si>
    <t>Mth1</t>
  </si>
  <si>
    <t>Mth2</t>
  </si>
  <si>
    <t>Mth3</t>
  </si>
  <si>
    <t>Average</t>
  </si>
  <si>
    <t>Number Of Invoices</t>
  </si>
  <si>
    <t>Number with PO's</t>
  </si>
  <si>
    <t>Percentage</t>
  </si>
  <si>
    <t>Total Payments (£'s)</t>
  </si>
  <si>
    <t>Total Payments with a PO (£'s)</t>
  </si>
  <si>
    <t>Average Q3</t>
  </si>
  <si>
    <t>Average Q4</t>
  </si>
  <si>
    <t>Average Q1</t>
  </si>
  <si>
    <t>Average Q2</t>
  </si>
  <si>
    <t>Purchase Order Uptake Q3 2021/22</t>
  </si>
  <si>
    <t>Purchase Order Uptake Q4 2021/22</t>
  </si>
  <si>
    <t>Purchase Order Uptake Q1 2022/23</t>
  </si>
  <si>
    <t>Purchase Order Uptake Q2 2022/23</t>
  </si>
  <si>
    <t>Purchase Order Uptake Q3 2022/23</t>
  </si>
  <si>
    <t>Purchase Order Uptake Q4 2022/23</t>
  </si>
  <si>
    <t>Purchase Order Uptake Q1 2024/25</t>
  </si>
  <si>
    <t>Purchase Order Uptake Q2 2024/25</t>
  </si>
  <si>
    <t>Purchase Order Uptake Q3 2024/25</t>
  </si>
  <si>
    <t>Police and Crime Commissioner for Gwent</t>
  </si>
  <si>
    <t>Appendix 2d - 2024/25 Capital Programme</t>
  </si>
  <si>
    <t>Initial</t>
  </si>
  <si>
    <t>Revised</t>
  </si>
  <si>
    <t xml:space="preserve">Revenue Expenditure </t>
  </si>
  <si>
    <t>Capital Expenditure</t>
  </si>
  <si>
    <t>Description and Project Code</t>
  </si>
  <si>
    <t>Annual</t>
  </si>
  <si>
    <t xml:space="preserve">Annual </t>
  </si>
  <si>
    <t xml:space="preserve">Remaining Budget </t>
  </si>
  <si>
    <t xml:space="preserve">Forecast </t>
  </si>
  <si>
    <t>Slippage Y/N</t>
  </si>
  <si>
    <t>Budget</t>
  </si>
  <si>
    <t>To Date</t>
  </si>
  <si>
    <t>£'000s</t>
  </si>
  <si>
    <t>£'000's</t>
  </si>
  <si>
    <t>CAP00002</t>
  </si>
  <si>
    <t>Local Area Policing - Vehicles</t>
  </si>
  <si>
    <t>Y</t>
  </si>
  <si>
    <t>CAP00001</t>
  </si>
  <si>
    <t>Protective Services - Vehicles</t>
  </si>
  <si>
    <t>CAP00003</t>
  </si>
  <si>
    <t>Other - Vehicles</t>
  </si>
  <si>
    <t>CAP00004</t>
  </si>
  <si>
    <t>Funded Vehicles</t>
  </si>
  <si>
    <t>N</t>
  </si>
  <si>
    <t>Vehicles - Total</t>
  </si>
  <si>
    <t>HQ</t>
  </si>
  <si>
    <t>CAP00042</t>
  </si>
  <si>
    <t>Replacement HQ incl audio visual</t>
  </si>
  <si>
    <t>Other</t>
  </si>
  <si>
    <t>CAP00010</t>
  </si>
  <si>
    <t>Neighbourhood Stations - Minor Works</t>
  </si>
  <si>
    <t>CAP00064</t>
  </si>
  <si>
    <t>Newport Central Maintenance Project</t>
  </si>
  <si>
    <t>CAP00080</t>
  </si>
  <si>
    <t>Maindee refurbishment</t>
  </si>
  <si>
    <t>CAP00081</t>
  </si>
  <si>
    <t>Property &amp; evidence store</t>
  </si>
  <si>
    <t>CAP00092</t>
  </si>
  <si>
    <t>Collaborative HQ Relocation JFU</t>
  </si>
  <si>
    <t>CAP00093</t>
  </si>
  <si>
    <t xml:space="preserve">Access Control </t>
  </si>
  <si>
    <t>CAP00089</t>
  </si>
  <si>
    <t>Works to lifts</t>
  </si>
  <si>
    <t>CAP00095</t>
  </si>
  <si>
    <t>Electric Vehicle Charging Points</t>
  </si>
  <si>
    <t>CAP00099</t>
  </si>
  <si>
    <t>Sustainability Project</t>
  </si>
  <si>
    <t>CAP00100</t>
  </si>
  <si>
    <t>Site security</t>
  </si>
  <si>
    <t>CAP00110</t>
  </si>
  <si>
    <t xml:space="preserve">Remodelling/delaps @ Vantage Point </t>
  </si>
  <si>
    <t>CAP00112</t>
  </si>
  <si>
    <t>Refurb of Ystrad Mynach Custody Unit</t>
  </si>
  <si>
    <t>CAP00115</t>
  </si>
  <si>
    <t>Rebranding of signage</t>
  </si>
  <si>
    <t xml:space="preserve">Estates Strategy - Police Hubs </t>
  </si>
  <si>
    <t>CAP00054</t>
  </si>
  <si>
    <t>Abergavenny Police Station new build</t>
  </si>
  <si>
    <t>CAP00060</t>
  </si>
  <si>
    <t>Old HQ Demolition</t>
  </si>
  <si>
    <t>Gwent Police Operational Facility - Design enabling Works</t>
  </si>
  <si>
    <t>CAP00084</t>
  </si>
  <si>
    <t>Fleet Workshops relocation</t>
  </si>
  <si>
    <t>Estates - Total</t>
  </si>
  <si>
    <t>SRS Projects</t>
  </si>
  <si>
    <t>CAP00070</t>
  </si>
  <si>
    <t xml:space="preserve">Server Replacement </t>
  </si>
  <si>
    <t>CAP00071</t>
  </si>
  <si>
    <t>Network Replacement</t>
  </si>
  <si>
    <t>CAP00077</t>
  </si>
  <si>
    <t>SAN Replacement</t>
  </si>
  <si>
    <t>CAP00072</t>
  </si>
  <si>
    <t>Data Hall/ HQ Decomissioning</t>
  </si>
  <si>
    <t>RDS00001</t>
  </si>
  <si>
    <t>FFF</t>
  </si>
  <si>
    <t>CAP00119</t>
  </si>
  <si>
    <t>FCC Maintenance - SmartStorm upgrade</t>
  </si>
  <si>
    <t>CAP00120</t>
  </si>
  <si>
    <t>FCC Maintenance - Cortex(ICCS)</t>
  </si>
  <si>
    <t>CAP00121</t>
  </si>
  <si>
    <t>FCC Maintenance - Telephony</t>
  </si>
  <si>
    <t>Firewall in Stations</t>
  </si>
  <si>
    <t>DSD Projects</t>
  </si>
  <si>
    <t>CAP00085</t>
  </si>
  <si>
    <t>Digital Evidence Management (DEMS)</t>
  </si>
  <si>
    <t>CAP00069</t>
  </si>
  <si>
    <t>Telematics</t>
  </si>
  <si>
    <t>CAP00104</t>
  </si>
  <si>
    <t>LMS solution - BW (Kalidus replacement)</t>
  </si>
  <si>
    <t>CAP00048</t>
  </si>
  <si>
    <t>ESN</t>
  </si>
  <si>
    <t>CAP00108</t>
  </si>
  <si>
    <t>Control room project</t>
  </si>
  <si>
    <t>CAP00109</t>
  </si>
  <si>
    <t>LEDS</t>
  </si>
  <si>
    <t>CAP00079</t>
  </si>
  <si>
    <t>Home Office Biometric Strategy (HOBS)</t>
  </si>
  <si>
    <t>CAP00118</t>
  </si>
  <si>
    <t>Process Efficiency Project (PEP)</t>
  </si>
  <si>
    <t>CAP00122</t>
  </si>
  <si>
    <t xml:space="preserve">Redaction Project (Riven's DocDefender) </t>
  </si>
  <si>
    <t>CAP00117</t>
  </si>
  <si>
    <t>JOINS2</t>
  </si>
  <si>
    <t>ICT - Total</t>
  </si>
  <si>
    <t>Other SIB Projects/Schemes</t>
  </si>
  <si>
    <t>Taser replacement</t>
  </si>
  <si>
    <t>XXX99999</t>
  </si>
  <si>
    <t xml:space="preserve">Other capital spend non projects </t>
  </si>
  <si>
    <t>CAP00111</t>
  </si>
  <si>
    <t>RPSO Vehicles/ANPR kit</t>
  </si>
  <si>
    <t xml:space="preserve">Airwave Replacement </t>
  </si>
  <si>
    <t>Non-Capital long term funded projects</t>
  </si>
  <si>
    <t>Other - Total</t>
  </si>
  <si>
    <t>Totals</t>
  </si>
  <si>
    <t>Note:-</t>
  </si>
  <si>
    <t>The table above includes budget and expenditure for both capital and revenue as identified in the MTFP</t>
  </si>
  <si>
    <t>Review of Money in vs Money Out 23-24</t>
  </si>
  <si>
    <t>Review of Money in Vs Out 24-25</t>
  </si>
  <si>
    <t>Review of Money in Vs Out To Date</t>
  </si>
  <si>
    <t>Outstanding Seized Money Ageing Summary</t>
  </si>
  <si>
    <t>Opening Balance 24/25</t>
  </si>
  <si>
    <t>Outstanding Balance</t>
  </si>
  <si>
    <t>Seized Money Paid Out in Period Age</t>
  </si>
  <si>
    <t>Q4-P10</t>
  </si>
  <si>
    <t>Q4-P11</t>
  </si>
  <si>
    <t>Q4-P12</t>
  </si>
  <si>
    <t xml:space="preserve">Seized Money Received in vs Paid Out </t>
  </si>
  <si>
    <t xml:space="preserve">Seized Money Received In </t>
  </si>
  <si>
    <t>Money Returned to Defendant</t>
  </si>
  <si>
    <t xml:space="preserve">Money Paid to Home Office </t>
  </si>
  <si>
    <t xml:space="preserve">Money Paid to HMCTS </t>
  </si>
  <si>
    <t xml:space="preserve">Money Forfeited to Force </t>
  </si>
  <si>
    <t>Total Money Paid out</t>
  </si>
  <si>
    <t xml:space="preserve">Running Balance </t>
  </si>
  <si>
    <t>Op Balance</t>
  </si>
  <si>
    <t>Tfrs In</t>
  </si>
  <si>
    <t>Tfrs Out</t>
  </si>
  <si>
    <t>Bal To Date</t>
  </si>
  <si>
    <t>Other Usuable Reserves</t>
  </si>
  <si>
    <t>General Reserve</t>
  </si>
  <si>
    <t>Accelerated Forecasted Savings</t>
  </si>
  <si>
    <t>Capital Receipts Reserve</t>
  </si>
  <si>
    <t>Other Usuable Reserves Total</t>
  </si>
  <si>
    <t>Earmarked reserves</t>
  </si>
  <si>
    <t>Future Budgetary Balance Funds</t>
  </si>
  <si>
    <t>Capital Programme Reserve</t>
  </si>
  <si>
    <t>PCC - Commissioning</t>
  </si>
  <si>
    <t>Unspent Revenue Grants</t>
  </si>
  <si>
    <t>Third Party Funds</t>
  </si>
  <si>
    <t>Proceeds of Crime Act</t>
  </si>
  <si>
    <t>Workstream Specific Reserves</t>
  </si>
  <si>
    <t>Contingent Liability Reserve</t>
  </si>
  <si>
    <t>Airwave/ESN Reserve</t>
  </si>
  <si>
    <t>Earmarked Reserves Total</t>
  </si>
  <si>
    <t>Police and Crime Commissioner for Gwent / Heddlu Gwent Police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</si>
  <si>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</si>
  <si>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</si>
  <si>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</si>
  <si>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</si>
  <si>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</si>
  <si>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</si>
  <si>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</si>
  <si>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</si>
  <si>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</si>
  <si>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</si>
  <si>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</si>
  <si>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Actual</t>
  </si>
  <si>
    <t>Forecast</t>
  </si>
  <si>
    <t>Marker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</si>
  <si>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</si>
  <si>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</si>
  <si>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</si>
  <si>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</si>
  <si>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</si>
  <si>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</si>
  <si>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</si>
  <si>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</si>
  <si>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</si>
  <si>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</si>
  <si>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</si>
  <si>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</si>
  <si>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</si>
  <si>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</si>
  <si>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National Non-Domestic Rates</t>
  </si>
  <si>
    <t>Total Central Government Funding</t>
  </si>
  <si>
    <t>Total Funding</t>
  </si>
  <si>
    <t>Projected Recurring Deficit / (Surplus) Before Efficiencies</t>
  </si>
  <si>
    <t xml:space="preserve">Efficiencies </t>
  </si>
  <si>
    <t>Reserve Utilisation</t>
  </si>
  <si>
    <t>Projected Recurring Deficit/ (Surplus) After Efficiencies &amp; Reserve Utilisation</t>
  </si>
  <si>
    <t>I&amp;E</t>
  </si>
  <si>
    <t>check cot</t>
  </si>
  <si>
    <t>COT</t>
  </si>
  <si>
    <t>check I&amp;E</t>
  </si>
  <si>
    <t>Account Codes</t>
  </si>
  <si>
    <t>10100;10103;10106;10116;10118;10136;10139;10181;10184;10187;10190;10193;10196;10199;10202;10255;10258;10273</t>
  </si>
  <si>
    <t>10151;10160</t>
  </si>
  <si>
    <t>10109;10142</t>
  </si>
  <si>
    <t>10148;10124;10125;10121;10145;10166;10167;10268</t>
  </si>
  <si>
    <t xml:space="preserve">some of this is reclaimable with a one off payment for the 21 additional officers from Home Office - September and March acheivement £700k income hopefully </t>
  </si>
  <si>
    <t>10304;10305</t>
  </si>
  <si>
    <t>10148;10145;10167;10172;10169;10151;10268</t>
  </si>
  <si>
    <t xml:space="preserve"> Matt revieiwing with MY</t>
  </si>
  <si>
    <t>10227;10228</t>
  </si>
  <si>
    <t>10133;10130;10230</t>
  </si>
  <si>
    <t>10363;10366</t>
  </si>
  <si>
    <t>10261;10262;10264;10282;10283</t>
  </si>
  <si>
    <t>10267;10279</t>
  </si>
  <si>
    <t>11106;11109</t>
  </si>
  <si>
    <t>11121;11115</t>
  </si>
  <si>
    <t>11130;11133</t>
  </si>
  <si>
    <t>11145;11139</t>
  </si>
  <si>
    <t>11220;11214</t>
  </si>
  <si>
    <t>11428;11467</t>
  </si>
  <si>
    <t>11217;11223;11229</t>
  </si>
  <si>
    <t>MY - Variance drop to 104K underspend from 298K. This is due forecast fig A/C 11118, increase of 200K</t>
  </si>
  <si>
    <t>MY - Electricity and Gas forecast revised, orginal forecast was based on variance rather average spend. Incorrect phasing for FY2324</t>
  </si>
  <si>
    <t>11201;11204</t>
  </si>
  <si>
    <t>11198;11197</t>
  </si>
  <si>
    <t>MY - OK</t>
  </si>
  <si>
    <t xml:space="preserve">MY - Q2 to Q3 variance changed from 575K overspend to nil - Electricity and Gas forecast revisted. Previous forces based on current various rather than on monthly average. </t>
  </si>
  <si>
    <t>10307;10310;10313</t>
  </si>
  <si>
    <t>11321;11324</t>
  </si>
  <si>
    <t>11738;11735;11733</t>
  </si>
  <si>
    <t>MY - ok</t>
  </si>
  <si>
    <t>11302;11303</t>
  </si>
  <si>
    <t>11331;11334;11337</t>
  </si>
  <si>
    <t>11260;11261</t>
  </si>
  <si>
    <t>MY - Ok</t>
  </si>
  <si>
    <t xml:space="preserve">MY - Ok, tasers, underspend slight down from Q2 due to overspend in specialist equipment </t>
  </si>
  <si>
    <t>blank</t>
  </si>
  <si>
    <t>MY - Ok, 300K overspnd from 3M597 could be project spend but no budget</t>
  </si>
  <si>
    <t xml:space="preserve">MY - Underspend decrease from Q2 due to revisit to some forecast </t>
  </si>
  <si>
    <t>MY - Underspend increase from 39K under Pathologist fee</t>
  </si>
  <si>
    <t>MY - Forecast overspend increase by 90K from Q2</t>
  </si>
  <si>
    <t>JG - Hardware Budget looks high. Check position last fy</t>
  </si>
  <si>
    <t>11620;11623</t>
  </si>
  <si>
    <t>12116;12127</t>
  </si>
  <si>
    <t>11508;12164</t>
  </si>
  <si>
    <t>13321;13324;13327</t>
  </si>
  <si>
    <t>12154;12155</t>
  </si>
  <si>
    <t>15266;15282;15277</t>
  </si>
  <si>
    <t>15155;15167</t>
  </si>
  <si>
    <t>15253;15285;15288;15291</t>
  </si>
  <si>
    <t>Debtors COT Appendix as at 30th MAY 25</t>
  </si>
  <si>
    <t>Top 5 Debtors: 30th MAY 25</t>
  </si>
  <si>
    <t>PCC for South Wales</t>
  </si>
  <si>
    <t xml:space="preserve"> -   </t>
  </si>
  <si>
    <t>National Probation Service, SSCL</t>
  </si>
  <si>
    <t xml:space="preserve">-   </t>
  </si>
  <si>
    <t>Home Office</t>
  </si>
  <si>
    <t>Metropolitan Police</t>
  </si>
  <si>
    <t>College of Policing</t>
  </si>
  <si>
    <t>Debt Paid in Period Age Summary @30th MAY 25</t>
  </si>
  <si>
    <t xml:space="preserve">Active Chasers Results </t>
  </si>
  <si>
    <t>Sum of Debt 1-12 Months Outstanding</t>
  </si>
  <si>
    <t>Amount Under Active Chasing</t>
  </si>
  <si>
    <t>Amount Recovered</t>
  </si>
  <si>
    <t>Total Debt in Active Recovery</t>
  </si>
  <si>
    <t xml:space="preserve">Total Remaining </t>
  </si>
  <si>
    <t>Appendix 2c - Creditors at 31st March 2025</t>
  </si>
  <si>
    <t>Q4-24/25 (P12)</t>
  </si>
  <si>
    <t>ZETRON LIMITED</t>
  </si>
  <si>
    <t>Pentagon Corporate Fleet</t>
  </si>
  <si>
    <t>PCC FOR NORTH WALES</t>
  </si>
  <si>
    <t>PCC FOR AVON AND SOMERSET</t>
  </si>
  <si>
    <t>Purchase Order Uptake Q4 2024/25</t>
  </si>
  <si>
    <t>Debtors COT Appendix as at 31st MARCH 25</t>
  </si>
  <si>
    <t>Top 5 Debtors: 31st MARCH 25</t>
  </si>
  <si>
    <t>Police Digital Service</t>
  </si>
  <si>
    <t>Aneurin Bevan Health Board</t>
  </si>
  <si>
    <t>F T X Logistics Ltd</t>
  </si>
  <si>
    <t>Debt Paid in Period Age Summary @31st MARCH 25</t>
  </si>
  <si>
    <t>Budget to Spend Analysis as @ 31st March 2025</t>
  </si>
  <si>
    <t>CAP00102</t>
  </si>
  <si>
    <t>Uniform store Pontypool</t>
  </si>
  <si>
    <t>CAP00078</t>
  </si>
  <si>
    <t>New HQ - ICT SRS</t>
  </si>
  <si>
    <t>CAP00125</t>
  </si>
  <si>
    <t>CAP00123</t>
  </si>
  <si>
    <t>JDAP</t>
  </si>
  <si>
    <t>CAP00126</t>
  </si>
  <si>
    <t>DIR</t>
  </si>
  <si>
    <t>CAP00127</t>
  </si>
  <si>
    <t>AFR</t>
  </si>
  <si>
    <t>CAP00128</t>
  </si>
  <si>
    <t>Role based access control</t>
  </si>
  <si>
    <t>Appendix 3 - Usable Reserves Schedule as at 31st March 2025</t>
  </si>
  <si>
    <t>SRS/GWP ICT Project Reserve</t>
  </si>
  <si>
    <t>National Hate Crime Project to EMR</t>
  </si>
  <si>
    <t xml:space="preserve">PFI Investment Reserve </t>
  </si>
  <si>
    <t>Usuable Reserves Total</t>
  </si>
  <si>
    <t>Seized Money COT Appendix as at 31st March 2025</t>
  </si>
  <si>
    <t>Current Investments (Including Money Market Fund investments and Instant Access) as advised at the 31st Marh  2025: £15.5m.</t>
  </si>
  <si>
    <t>Medium Term Financial Projections 2025/26 to 2029/30</t>
  </si>
  <si>
    <t>At 31st May  2025</t>
  </si>
  <si>
    <t>2029/30</t>
  </si>
  <si>
    <t>Future Year Continuous Improvement Scheme Savings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</si>
  <si>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</si>
  <si>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</si>
  <si>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</si>
  <si>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</si>
  <si>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</si>
  <si>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</si>
  <si>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</si>
  <si>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</si>
  <si>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</si>
  <si>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</si>
  <si>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</si>
  <si>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</si>
  <si>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</si>
  <si>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</si>
  <si>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</si>
  <si>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Q4 P12 - 2024/25</t>
  </si>
  <si>
    <t xml:space="preserve">The cash balance at 31st March 2025 was £1.786k.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</si>
</sst>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#,##0.00;[Red]\(#,##0.00\)"/>
    <numFmt numFmtId="166" formatCode="&quot;£&quot;#,##0.00"/>
    <numFmt numFmtId="167" formatCode="#,##0_ ;[Red]\-#,##0\ "/>
    <numFmt numFmtId="168" formatCode="#,##0;[Red]\(#,##0\);&quot;-&quot;"/>
    <numFmt numFmtId="169" formatCode="#,##0.000;[Red]\(#,##0.000\);&quot;-&quot;"/>
    <numFmt numFmtId="170" formatCode="#,##0.0000;[Red]\(#,##0.0000\);&quot;-&quot;"/>
    <numFmt numFmtId="171" formatCode="#,##0.00000000000"/>
    <numFmt numFmtId="172" formatCode="#,##0;\(#,##0\)"/>
    <numFmt numFmtId="173" formatCode="#,##0_ ;[Red]\(#,##0\)"/>
    <numFmt numFmtId="174" formatCode="0.0%"/>
  </numFmts>
  <fonts count="6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ourier New"/>
      <family val="3"/>
    </font>
    <font>
      <sz val="10"/>
      <color theme="1"/>
      <name val="Courier New"/>
      <family val="3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u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</font>
    <font>
      <sz val="11"/>
      <color theme="0" tint="-0.249977111117893"/>
      <name val="Calibri"/>
      <family val="2"/>
    </font>
    <font>
      <b/>
      <sz val="11"/>
      <color rgb="FF000000"/>
      <name val="Calibri"/>
      <family val="2"/>
    </font>
    <font>
      <u/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20"/>
      <color theme="1"/>
      <name val="Calibri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color rgb="FFAEAAAA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BFBFBF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Arial"/>
      <family val="2"/>
    </font>
    <font>
      <sz val="10"/>
      <color rgb="FF00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EBD5F5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8EA9DB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4" fillId="0" borderId="0" applyNumberFormat="0" applyFont="0" applyBorder="0" applyProtection="0"/>
    <xf numFmtId="0" fontId="14" fillId="0" borderId="0"/>
    <xf numFmtId="0" fontId="14" fillId="0" borderId="0" applyNumberFormat="0" applyFont="0" applyBorder="0" applyProtection="0"/>
    <xf numFmtId="0" fontId="17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0" fontId="17" fillId="0" borderId="0"/>
    <xf numFmtId="0" fontId="5" fillId="0" borderId="0"/>
    <xf numFmtId="0" fontId="11" fillId="0" borderId="0"/>
    <xf numFmtId="0" fontId="5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0" borderId="0"/>
    <xf numFmtId="0" fontId="4" fillId="0" borderId="0"/>
    <xf numFmtId="43" fontId="11" fillId="0" borderId="0" applyFont="0" applyFill="0" applyBorder="0" applyAlignment="0" applyProtection="0"/>
    <xf numFmtId="0" fontId="35" fillId="0" borderId="0"/>
    <xf numFmtId="0" fontId="4" fillId="0" borderId="0"/>
    <xf numFmtId="0" fontId="39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4" fillId="0" borderId="0"/>
    <xf numFmtId="0" fontId="41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7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7" fillId="0" borderId="0"/>
    <xf numFmtId="43" fontId="11" fillId="0" borderId="0" applyFont="0" applyFill="0" applyBorder="0" applyAlignment="0" applyProtection="0"/>
    <xf numFmtId="0" fontId="44" fillId="0" borderId="0"/>
  </cellStyleXfs>
  <cellXfs count="42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6" fillId="0" borderId="0" xfId="1" applyFont="1"/>
    <xf numFmtId="0" fontId="4" fillId="0" borderId="0" xfId="1" applyAlignment="1">
      <alignment wrapText="1"/>
    </xf>
    <xf numFmtId="3" fontId="8" fillId="2" borderId="4" xfId="1" applyNumberFormat="1" applyFont="1" applyFill="1" applyBorder="1" applyAlignment="1">
      <alignment horizontal="center" wrapText="1"/>
    </xf>
    <xf numFmtId="3" fontId="8" fillId="2" borderId="2" xfId="1" applyNumberFormat="1" applyFont="1" applyFill="1" applyBorder="1" applyAlignment="1">
      <alignment horizontal="center" wrapText="1"/>
    </xf>
    <xf numFmtId="0" fontId="9" fillId="0" borderId="0" xfId="1" applyFont="1"/>
    <xf numFmtId="0" fontId="6" fillId="2" borderId="0" xfId="1" applyFont="1" applyFill="1" applyAlignment="1">
      <alignment horizontal="left" wrapText="1"/>
    </xf>
    <xf numFmtId="0" fontId="6" fillId="2" borderId="0" xfId="1" applyFont="1" applyFill="1"/>
    <xf numFmtId="0" fontId="0" fillId="3" borderId="0" xfId="0" applyFill="1"/>
    <xf numFmtId="0" fontId="10" fillId="0" borderId="0" xfId="4" applyAlignment="1">
      <alignment horizontal="left" vertical="top"/>
    </xf>
    <xf numFmtId="164" fontId="4" fillId="0" borderId="0" xfId="1" applyNumberFormat="1"/>
    <xf numFmtId="164" fontId="6" fillId="0" borderId="0" xfId="1" applyNumberFormat="1" applyFont="1"/>
    <xf numFmtId="164" fontId="4" fillId="0" borderId="0" xfId="1" applyNumberFormat="1" applyAlignment="1">
      <alignment wrapText="1"/>
    </xf>
    <xf numFmtId="164" fontId="6" fillId="2" borderId="0" xfId="1" applyNumberFormat="1" applyFont="1" applyFill="1"/>
    <xf numFmtId="164" fontId="8" fillId="0" borderId="0" xfId="1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left" wrapText="1"/>
    </xf>
    <xf numFmtId="0" fontId="7" fillId="4" borderId="0" xfId="1" applyFont="1" applyFill="1" applyAlignment="1">
      <alignment horizontal="left" wrapText="1"/>
    </xf>
    <xf numFmtId="0" fontId="7" fillId="4" borderId="0" xfId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0" fontId="6" fillId="5" borderId="0" xfId="1" applyFont="1" applyFill="1"/>
    <xf numFmtId="0" fontId="4" fillId="5" borderId="0" xfId="1" applyFill="1"/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165" fontId="0" fillId="0" borderId="0" xfId="0" applyNumberFormat="1"/>
    <xf numFmtId="164" fontId="8" fillId="6" borderId="4" xfId="2" applyNumberFormat="1" applyFont="1" applyFill="1" applyBorder="1" applyAlignment="1">
      <alignment horizontal="center" wrapText="1"/>
    </xf>
    <xf numFmtId="164" fontId="5" fillId="0" borderId="0" xfId="2" applyNumberFormat="1"/>
    <xf numFmtId="3" fontId="8" fillId="7" borderId="4" xfId="1" applyNumberFormat="1" applyFont="1" applyFill="1" applyBorder="1" applyAlignment="1">
      <alignment horizontal="center" wrapText="1"/>
    </xf>
    <xf numFmtId="0" fontId="7" fillId="0" borderId="0" xfId="1" applyFont="1"/>
    <xf numFmtId="0" fontId="12" fillId="0" borderId="0" xfId="0" applyFont="1" applyAlignment="1">
      <alignment vertical="center"/>
    </xf>
    <xf numFmtId="0" fontId="18" fillId="0" borderId="0" xfId="9" applyFont="1"/>
    <xf numFmtId="17" fontId="18" fillId="0" borderId="5" xfId="10" applyNumberFormat="1" applyFont="1" applyBorder="1"/>
    <xf numFmtId="0" fontId="5" fillId="0" borderId="0" xfId="19"/>
    <xf numFmtId="0" fontId="5" fillId="0" borderId="0" xfId="19" applyAlignment="1">
      <alignment horizontal="center"/>
    </xf>
    <xf numFmtId="3" fontId="5" fillId="0" borderId="0" xfId="19" applyNumberFormat="1" applyAlignment="1">
      <alignment horizontal="center"/>
    </xf>
    <xf numFmtId="3" fontId="5" fillId="0" borderId="0" xfId="19" applyNumberFormat="1"/>
    <xf numFmtId="0" fontId="5" fillId="0" borderId="0" xfId="19" applyAlignment="1">
      <alignment wrapText="1"/>
    </xf>
    <xf numFmtId="0" fontId="6" fillId="0" borderId="0" xfId="19" applyFont="1"/>
    <xf numFmtId="3" fontId="6" fillId="0" borderId="0" xfId="19" applyNumberFormat="1" applyFont="1" applyAlignment="1">
      <alignment horizontal="center"/>
    </xf>
    <xf numFmtId="3" fontId="6" fillId="0" borderId="0" xfId="19" applyNumberFormat="1" applyFont="1"/>
    <xf numFmtId="0" fontId="6" fillId="0" borderId="0" xfId="19" applyFont="1" applyAlignment="1">
      <alignment horizontal="center"/>
    </xf>
    <xf numFmtId="168" fontId="6" fillId="9" borderId="8" xfId="19" applyNumberFormat="1" applyFont="1" applyFill="1" applyBorder="1"/>
    <xf numFmtId="168" fontId="5" fillId="0" borderId="0" xfId="19" applyNumberFormat="1"/>
    <xf numFmtId="168" fontId="6" fillId="0" borderId="0" xfId="19" applyNumberFormat="1" applyFont="1"/>
    <xf numFmtId="169" fontId="6" fillId="0" borderId="0" xfId="19" applyNumberFormat="1" applyFont="1"/>
    <xf numFmtId="169" fontId="20" fillId="0" borderId="0" xfId="19" applyNumberFormat="1" applyFont="1"/>
    <xf numFmtId="169" fontId="20" fillId="9" borderId="9" xfId="19" applyNumberFormat="1" applyFont="1" applyFill="1" applyBorder="1"/>
    <xf numFmtId="168" fontId="6" fillId="9" borderId="9" xfId="19" applyNumberFormat="1" applyFont="1" applyFill="1" applyBorder="1"/>
    <xf numFmtId="168" fontId="20" fillId="0" borderId="0" xfId="19" applyNumberFormat="1" applyFont="1"/>
    <xf numFmtId="169" fontId="6" fillId="9" borderId="9" xfId="19" applyNumberFormat="1" applyFont="1" applyFill="1" applyBorder="1"/>
    <xf numFmtId="3" fontId="6" fillId="9" borderId="9" xfId="19" applyNumberFormat="1" applyFont="1" applyFill="1" applyBorder="1"/>
    <xf numFmtId="0" fontId="5" fillId="0" borderId="0" xfId="19" applyAlignment="1">
      <alignment horizontal="left" indent="2"/>
    </xf>
    <xf numFmtId="171" fontId="5" fillId="0" borderId="0" xfId="19" applyNumberFormat="1"/>
    <xf numFmtId="0" fontId="5" fillId="0" borderId="7" xfId="19" applyBorder="1"/>
    <xf numFmtId="0" fontId="6" fillId="0" borderId="8" xfId="19" applyFont="1" applyBorder="1" applyAlignment="1">
      <alignment horizontal="center"/>
    </xf>
    <xf numFmtId="0" fontId="6" fillId="0" borderId="9" xfId="19" applyFont="1" applyBorder="1" applyAlignment="1">
      <alignment horizontal="center"/>
    </xf>
    <xf numFmtId="0" fontId="5" fillId="0" borderId="7" xfId="19" applyBorder="1" applyAlignment="1">
      <alignment horizontal="center"/>
    </xf>
    <xf numFmtId="0" fontId="6" fillId="0" borderId="0" xfId="2" applyFont="1"/>
    <xf numFmtId="0" fontId="7" fillId="0" borderId="0" xfId="0" applyFont="1"/>
    <xf numFmtId="0" fontId="22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3" fillId="8" borderId="15" xfId="0" applyFont="1" applyFill="1" applyBorder="1"/>
    <xf numFmtId="0" fontId="24" fillId="0" borderId="12" xfId="0" applyFont="1" applyBorder="1"/>
    <xf numFmtId="0" fontId="24" fillId="0" borderId="13" xfId="0" applyFont="1" applyBorder="1" applyAlignment="1">
      <alignment horizontal="center"/>
    </xf>
    <xf numFmtId="0" fontId="24" fillId="0" borderId="14" xfId="0" applyFont="1" applyBorder="1"/>
    <xf numFmtId="17" fontId="0" fillId="0" borderId="5" xfId="0" applyNumberFormat="1" applyBorder="1"/>
    <xf numFmtId="0" fontId="0" fillId="0" borderId="8" xfId="0" applyBorder="1" applyAlignment="1">
      <alignment horizontal="center"/>
    </xf>
    <xf numFmtId="0" fontId="25" fillId="0" borderId="5" xfId="0" applyFont="1" applyBorder="1"/>
    <xf numFmtId="0" fontId="24" fillId="0" borderId="5" xfId="0" applyFont="1" applyBorder="1" applyAlignment="1">
      <alignment horizont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18" xfId="0" applyFont="1" applyBorder="1"/>
    <xf numFmtId="166" fontId="0" fillId="0" borderId="5" xfId="0" applyNumberFormat="1" applyBorder="1" applyAlignment="1">
      <alignment horizontal="center"/>
    </xf>
    <xf numFmtId="10" fontId="0" fillId="0" borderId="5" xfId="15" applyNumberFormat="1" applyFont="1" applyBorder="1" applyAlignment="1">
      <alignment horizontal="center"/>
    </xf>
    <xf numFmtId="10" fontId="24" fillId="0" borderId="5" xfId="0" applyNumberFormat="1" applyFont="1" applyBorder="1" applyAlignment="1">
      <alignment horizontal="center"/>
    </xf>
    <xf numFmtId="3" fontId="4" fillId="0" borderId="0" xfId="1" applyNumberFormat="1"/>
    <xf numFmtId="4" fontId="18" fillId="0" borderId="0" xfId="9" applyNumberFormat="1" applyFont="1"/>
    <xf numFmtId="0" fontId="4" fillId="11" borderId="0" xfId="1" quotePrefix="1" applyFill="1"/>
    <xf numFmtId="0" fontId="4" fillId="0" borderId="0" xfId="7" applyFont="1"/>
    <xf numFmtId="9" fontId="4" fillId="0" borderId="0" xfId="23" applyFont="1"/>
    <xf numFmtId="0" fontId="4" fillId="0" borderId="0" xfId="1" quotePrefix="1"/>
    <xf numFmtId="0" fontId="27" fillId="0" borderId="0" xfId="0" applyFont="1"/>
    <xf numFmtId="3" fontId="8" fillId="0" borderId="0" xfId="1" applyNumberFormat="1" applyFont="1" applyAlignment="1">
      <alignment horizontal="center" wrapText="1"/>
    </xf>
    <xf numFmtId="0" fontId="30" fillId="12" borderId="1" xfId="1" applyFont="1" applyFill="1" applyBorder="1" applyAlignment="1">
      <alignment horizontal="center" vertical="center"/>
    </xf>
    <xf numFmtId="0" fontId="30" fillId="12" borderId="3" xfId="1" applyFont="1" applyFill="1" applyBorder="1" applyAlignment="1">
      <alignment horizontal="center" vertical="center"/>
    </xf>
    <xf numFmtId="3" fontId="31" fillId="12" borderId="4" xfId="1" applyNumberFormat="1" applyFont="1" applyFill="1" applyBorder="1" applyAlignment="1">
      <alignment horizontal="center" wrapText="1"/>
    </xf>
    <xf numFmtId="3" fontId="31" fillId="12" borderId="2" xfId="1" applyNumberFormat="1" applyFont="1" applyFill="1" applyBorder="1" applyAlignment="1">
      <alignment horizontal="center" wrapText="1"/>
    </xf>
    <xf numFmtId="3" fontId="31" fillId="12" borderId="4" xfId="2" applyNumberFormat="1" applyFont="1" applyFill="1" applyBorder="1" applyAlignment="1">
      <alignment horizontal="center" wrapText="1"/>
    </xf>
    <xf numFmtId="3" fontId="31" fillId="12" borderId="21" xfId="2" applyNumberFormat="1" applyFont="1" applyFill="1" applyBorder="1" applyAlignment="1">
      <alignment horizontal="center" wrapText="1"/>
    </xf>
    <xf numFmtId="3" fontId="31" fillId="0" borderId="0" xfId="1" applyNumberFormat="1" applyFont="1" applyAlignment="1">
      <alignment horizontal="center" wrapText="1"/>
    </xf>
    <xf numFmtId="0" fontId="32" fillId="0" borderId="0" xfId="0" applyFont="1"/>
    <xf numFmtId="0" fontId="29" fillId="0" borderId="0" xfId="0" applyFont="1"/>
    <xf numFmtId="0" fontId="4" fillId="0" borderId="0" xfId="6" applyFont="1"/>
    <xf numFmtId="166" fontId="24" fillId="0" borderId="5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3" fontId="4" fillId="0" borderId="23" xfId="1" applyNumberFormat="1" applyBorder="1" applyAlignment="1">
      <alignment horizontal="center"/>
    </xf>
    <xf numFmtId="3" fontId="4" fillId="0" borderId="25" xfId="1" applyNumberFormat="1" applyBorder="1" applyAlignment="1">
      <alignment horizontal="center"/>
    </xf>
    <xf numFmtId="3" fontId="4" fillId="0" borderId="19" xfId="1" applyNumberFormat="1" applyBorder="1" applyAlignment="1">
      <alignment horizontal="center" wrapText="1"/>
    </xf>
    <xf numFmtId="0" fontId="0" fillId="0" borderId="19" xfId="0" applyBorder="1"/>
    <xf numFmtId="0" fontId="0" fillId="0" borderId="26" xfId="0" applyBorder="1"/>
    <xf numFmtId="3" fontId="4" fillId="0" borderId="19" xfId="1" applyNumberForma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0" fontId="0" fillId="0" borderId="28" xfId="0" applyBorder="1"/>
    <xf numFmtId="3" fontId="6" fillId="0" borderId="22" xfId="1" applyNumberFormat="1" applyFont="1" applyBorder="1" applyAlignment="1">
      <alignment horizontal="center"/>
    </xf>
    <xf numFmtId="0" fontId="6" fillId="13" borderId="22" xfId="1" applyFont="1" applyFill="1" applyBorder="1" applyAlignment="1">
      <alignment horizontal="center"/>
    </xf>
    <xf numFmtId="3" fontId="6" fillId="13" borderId="22" xfId="1" applyNumberFormat="1" applyFont="1" applyFill="1" applyBorder="1" applyAlignment="1">
      <alignment horizontal="center"/>
    </xf>
    <xf numFmtId="0" fontId="37" fillId="0" borderId="19" xfId="0" applyFont="1" applyBorder="1"/>
    <xf numFmtId="0" fontId="34" fillId="0" borderId="19" xfId="0" applyFont="1" applyBorder="1"/>
    <xf numFmtId="0" fontId="12" fillId="0" borderId="19" xfId="0" applyFont="1" applyBorder="1"/>
    <xf numFmtId="0" fontId="6" fillId="0" borderId="26" xfId="1" applyFont="1" applyBorder="1"/>
    <xf numFmtId="0" fontId="26" fillId="0" borderId="19" xfId="0" applyFont="1" applyBorder="1"/>
    <xf numFmtId="0" fontId="15" fillId="0" borderId="19" xfId="1" applyFont="1" applyBorder="1"/>
    <xf numFmtId="0" fontId="38" fillId="0" borderId="19" xfId="0" applyFont="1" applyBorder="1"/>
    <xf numFmtId="0" fontId="0" fillId="0" borderId="0" xfId="0" applyAlignment="1">
      <alignment horizontal="center" vertical="center" wrapText="1"/>
    </xf>
    <xf numFmtId="0" fontId="14" fillId="0" borderId="0" xfId="33" applyAlignment="1">
      <alignment horizontal="right"/>
    </xf>
    <xf numFmtId="0" fontId="14" fillId="0" borderId="0" xfId="35" applyAlignment="1">
      <alignment horizontal="right"/>
    </xf>
    <xf numFmtId="43" fontId="14" fillId="0" borderId="0" xfId="32" applyFont="1" applyAlignment="1">
      <alignment horizontal="right"/>
    </xf>
    <xf numFmtId="41" fontId="0" fillId="0" borderId="26" xfId="0" applyNumberFormat="1" applyBorder="1" applyAlignment="1">
      <alignment horizontal="center"/>
    </xf>
    <xf numFmtId="0" fontId="30" fillId="12" borderId="29" xfId="1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/>
    <xf numFmtId="10" fontId="4" fillId="0" borderId="8" xfId="20" applyNumberFormat="1" applyFont="1" applyBorder="1"/>
    <xf numFmtId="10" fontId="4" fillId="0" borderId="8" xfId="20" applyNumberFormat="1" applyFont="1" applyFill="1" applyBorder="1"/>
    <xf numFmtId="10" fontId="4" fillId="0" borderId="0" xfId="20" applyNumberFormat="1" applyFont="1" applyBorder="1"/>
    <xf numFmtId="9" fontId="4" fillId="0" borderId="0" xfId="20" applyFont="1" applyBorder="1" applyAlignment="1">
      <alignment horizontal="center"/>
    </xf>
    <xf numFmtId="164" fontId="26" fillId="0" borderId="0" xfId="38" applyNumberFormat="1" applyFont="1"/>
    <xf numFmtId="3" fontId="4" fillId="0" borderId="0" xfId="1" applyNumberFormat="1" applyAlignment="1">
      <alignment horizontal="center"/>
    </xf>
    <xf numFmtId="3" fontId="4" fillId="13" borderId="0" xfId="1" applyNumberFormat="1" applyFill="1" applyAlignment="1">
      <alignment horizontal="center"/>
    </xf>
    <xf numFmtId="10" fontId="0" fillId="0" borderId="0" xfId="15" applyNumberFormat="1" applyFont="1" applyBorder="1" applyAlignment="1">
      <alignment horizontal="center"/>
    </xf>
    <xf numFmtId="10" fontId="24" fillId="0" borderId="0" xfId="0" applyNumberFormat="1" applyFont="1" applyAlignment="1">
      <alignment horizontal="center"/>
    </xf>
    <xf numFmtId="0" fontId="24" fillId="0" borderId="0" xfId="0" applyFont="1"/>
    <xf numFmtId="1" fontId="24" fillId="0" borderId="5" xfId="0" applyNumberFormat="1" applyFont="1" applyBorder="1" applyAlignment="1">
      <alignment horizontal="center"/>
    </xf>
    <xf numFmtId="164" fontId="4" fillId="0" borderId="0" xfId="2" applyNumberFormat="1" applyFont="1"/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166" fontId="24" fillId="0" borderId="0" xfId="0" applyNumberFormat="1" applyFont="1" applyAlignment="1">
      <alignment horizontal="center"/>
    </xf>
    <xf numFmtId="0" fontId="42" fillId="0" borderId="0" xfId="0" applyFont="1"/>
    <xf numFmtId="0" fontId="17" fillId="0" borderId="0" xfId="47" applyAlignment="1">
      <alignment vertical="center"/>
    </xf>
    <xf numFmtId="0" fontId="17" fillId="0" borderId="0" xfId="47"/>
    <xf numFmtId="0" fontId="0" fillId="15" borderId="0" xfId="0" applyFill="1"/>
    <xf numFmtId="0" fontId="0" fillId="16" borderId="0" xfId="0" applyFill="1"/>
    <xf numFmtId="0" fontId="0" fillId="13" borderId="0" xfId="0" applyFill="1"/>
    <xf numFmtId="14" fontId="4" fillId="0" borderId="0" xfId="1" applyNumberFormat="1"/>
    <xf numFmtId="173" fontId="0" fillId="13" borderId="0" xfId="0" applyNumberFormat="1" applyFill="1"/>
    <xf numFmtId="41" fontId="0" fillId="0" borderId="19" xfId="0" applyNumberFormat="1" applyBorder="1"/>
    <xf numFmtId="41" fontId="0" fillId="0" borderId="0" xfId="0" applyNumberFormat="1"/>
    <xf numFmtId="0" fontId="48" fillId="0" borderId="0" xfId="0" applyFont="1" applyAlignment="1">
      <alignment horizontal="center" vertical="center" wrapText="1"/>
    </xf>
    <xf numFmtId="41" fontId="4" fillId="0" borderId="24" xfId="1" applyNumberFormat="1" applyBorder="1" applyAlignment="1">
      <alignment horizontal="center" wrapText="1"/>
    </xf>
    <xf numFmtId="41" fontId="6" fillId="0" borderId="28" xfId="1" applyNumberFormat="1" applyFont="1" applyBorder="1" applyAlignment="1">
      <alignment horizontal="center"/>
    </xf>
    <xf numFmtId="167" fontId="0" fillId="0" borderId="19" xfId="0" applyNumberFormat="1" applyBorder="1"/>
    <xf numFmtId="167" fontId="0" fillId="0" borderId="0" xfId="0" applyNumberFormat="1"/>
    <xf numFmtId="41" fontId="0" fillId="13" borderId="0" xfId="0" applyNumberFormat="1" applyFill="1"/>
    <xf numFmtId="167" fontId="12" fillId="14" borderId="21" xfId="0" applyNumberFormat="1" applyFont="1" applyFill="1" applyBorder="1"/>
    <xf numFmtId="173" fontId="12" fillId="14" borderId="20" xfId="0" applyNumberFormat="1" applyFont="1" applyFill="1" applyBorder="1"/>
    <xf numFmtId="167" fontId="12" fillId="14" borderId="20" xfId="0" applyNumberFormat="1" applyFont="1" applyFill="1" applyBorder="1"/>
    <xf numFmtId="41" fontId="12" fillId="14" borderId="2" xfId="0" applyNumberFormat="1" applyFont="1" applyFill="1" applyBorder="1" applyAlignment="1">
      <alignment horizontal="center"/>
    </xf>
    <xf numFmtId="167" fontId="0" fillId="13" borderId="0" xfId="0" applyNumberFormat="1" applyFill="1"/>
    <xf numFmtId="167" fontId="0" fillId="0" borderId="23" xfId="0" applyNumberFormat="1" applyBorder="1"/>
    <xf numFmtId="167" fontId="0" fillId="0" borderId="25" xfId="0" applyNumberFormat="1" applyBorder="1"/>
    <xf numFmtId="167" fontId="0" fillId="13" borderId="25" xfId="0" applyNumberFormat="1" applyFill="1" applyBorder="1"/>
    <xf numFmtId="41" fontId="0" fillId="0" borderId="24" xfId="0" applyNumberFormat="1" applyBorder="1" applyAlignment="1">
      <alignment horizontal="center"/>
    </xf>
    <xf numFmtId="41" fontId="0" fillId="0" borderId="27" xfId="0" applyNumberFormat="1" applyBorder="1"/>
    <xf numFmtId="41" fontId="0" fillId="0" borderId="22" xfId="0" applyNumberFormat="1" applyBorder="1"/>
    <xf numFmtId="173" fontId="0" fillId="13" borderId="22" xfId="0" applyNumberFormat="1" applyFill="1" applyBorder="1"/>
    <xf numFmtId="41" fontId="0" fillId="0" borderId="28" xfId="0" applyNumberFormat="1" applyBorder="1" applyAlignment="1">
      <alignment horizontal="center"/>
    </xf>
    <xf numFmtId="41" fontId="12" fillId="14" borderId="20" xfId="0" applyNumberFormat="1" applyFont="1" applyFill="1" applyBorder="1"/>
    <xf numFmtId="0" fontId="0" fillId="0" borderId="25" xfId="0" applyBorder="1"/>
    <xf numFmtId="0" fontId="38" fillId="0" borderId="0" xfId="0" applyFont="1"/>
    <xf numFmtId="0" fontId="26" fillId="0" borderId="0" xfId="0" applyFont="1"/>
    <xf numFmtId="0" fontId="0" fillId="0" borderId="27" xfId="0" applyBorder="1"/>
    <xf numFmtId="0" fontId="0" fillId="0" borderId="22" xfId="0" applyBorder="1"/>
    <xf numFmtId="41" fontId="0" fillId="13" borderId="22" xfId="0" applyNumberFormat="1" applyFill="1" applyBorder="1"/>
    <xf numFmtId="41" fontId="12" fillId="8" borderId="20" xfId="0" applyNumberFormat="1" applyFont="1" applyFill="1" applyBorder="1"/>
    <xf numFmtId="173" fontId="12" fillId="8" borderId="20" xfId="0" applyNumberFormat="1" applyFont="1" applyFill="1" applyBorder="1"/>
    <xf numFmtId="41" fontId="12" fillId="8" borderId="2" xfId="0" applyNumberFormat="1" applyFont="1" applyFill="1" applyBorder="1" applyAlignment="1">
      <alignment horizontal="center"/>
    </xf>
    <xf numFmtId="3" fontId="4" fillId="13" borderId="0" xfId="1" applyNumberFormat="1" applyFill="1" applyAlignment="1">
      <alignment horizontal="center" wrapText="1"/>
    </xf>
    <xf numFmtId="0" fontId="12" fillId="0" borderId="0" xfId="0" applyFont="1"/>
    <xf numFmtId="41" fontId="0" fillId="0" borderId="0" xfId="0" applyNumberFormat="1" applyAlignment="1">
      <alignment horizontal="center"/>
    </xf>
    <xf numFmtId="41" fontId="12" fillId="0" borderId="0" xfId="0" applyNumberFormat="1" applyFont="1"/>
    <xf numFmtId="0" fontId="12" fillId="0" borderId="0" xfId="0" applyFont="1" applyAlignment="1">
      <alignment horizontal="left"/>
    </xf>
    <xf numFmtId="41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4" fillId="10" borderId="0" xfId="1" applyNumberFormat="1" applyFill="1"/>
    <xf numFmtId="164" fontId="5" fillId="10" borderId="0" xfId="2" applyNumberFormat="1" applyFill="1"/>
    <xf numFmtId="43" fontId="4" fillId="0" borderId="0" xfId="22" applyFont="1"/>
    <xf numFmtId="43" fontId="4" fillId="0" borderId="0" xfId="22" applyFont="1" applyAlignment="1">
      <alignment wrapText="1"/>
    </xf>
    <xf numFmtId="43" fontId="26" fillId="0" borderId="0" xfId="22" applyFont="1"/>
    <xf numFmtId="43" fontId="6" fillId="0" borderId="0" xfId="22" applyFont="1"/>
    <xf numFmtId="0" fontId="30" fillId="12" borderId="1" xfId="1" applyFont="1" applyFill="1" applyBorder="1" applyAlignment="1">
      <alignment horizontal="center" vertical="center" wrapText="1"/>
    </xf>
    <xf numFmtId="0" fontId="51" fillId="0" borderId="0" xfId="0" applyFont="1"/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center"/>
    </xf>
    <xf numFmtId="3" fontId="18" fillId="0" borderId="0" xfId="0" applyNumberFormat="1" applyFont="1"/>
    <xf numFmtId="3" fontId="6" fillId="0" borderId="10" xfId="0" applyNumberFormat="1" applyFont="1" applyBorder="1"/>
    <xf numFmtId="0" fontId="19" fillId="0" borderId="0" xfId="0" applyFont="1"/>
    <xf numFmtId="10" fontId="18" fillId="0" borderId="0" xfId="0" applyNumberFormat="1" applyFont="1"/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18" borderId="0" xfId="0" applyFont="1" applyFill="1" applyAlignment="1">
      <alignment horizontal="right" vertical="center" wrapText="1"/>
    </xf>
    <xf numFmtId="0" fontId="58" fillId="0" borderId="5" xfId="0" applyFont="1" applyBorder="1" applyAlignment="1">
      <alignment horizontal="left"/>
    </xf>
    <xf numFmtId="3" fontId="58" fillId="0" borderId="5" xfId="0" applyNumberFormat="1" applyFont="1" applyBorder="1"/>
    <xf numFmtId="0" fontId="58" fillId="0" borderId="5" xfId="0" applyFont="1" applyBorder="1"/>
    <xf numFmtId="3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6" fillId="0" borderId="10" xfId="0" applyFont="1" applyBorder="1"/>
    <xf numFmtId="3" fontId="59" fillId="0" borderId="31" xfId="0" applyNumberFormat="1" applyFont="1" applyBorder="1"/>
    <xf numFmtId="3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0" fontId="6" fillId="0" borderId="0" xfId="0" applyNumberFormat="1" applyFont="1"/>
    <xf numFmtId="0" fontId="19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29" fillId="0" borderId="11" xfId="0" applyFont="1" applyBorder="1"/>
    <xf numFmtId="0" fontId="58" fillId="0" borderId="0" xfId="0" applyFont="1"/>
    <xf numFmtId="0" fontId="58" fillId="0" borderId="12" xfId="0" applyFont="1" applyBorder="1"/>
    <xf numFmtId="0" fontId="58" fillId="0" borderId="13" xfId="0" applyFont="1" applyBorder="1"/>
    <xf numFmtId="0" fontId="58" fillId="0" borderId="14" xfId="0" applyFont="1" applyBorder="1"/>
    <xf numFmtId="0" fontId="58" fillId="0" borderId="12" xfId="0" applyFont="1" applyBorder="1" applyAlignment="1">
      <alignment horizontal="right"/>
    </xf>
    <xf numFmtId="0" fontId="58" fillId="0" borderId="13" xfId="0" applyFont="1" applyBorder="1" applyAlignment="1">
      <alignment horizontal="right"/>
    </xf>
    <xf numFmtId="0" fontId="58" fillId="0" borderId="14" xfId="0" applyFont="1" applyBorder="1" applyAlignment="1">
      <alignment horizontal="right"/>
    </xf>
    <xf numFmtId="0" fontId="60" fillId="18" borderId="15" xfId="0" applyFont="1" applyFill="1" applyBorder="1"/>
    <xf numFmtId="0" fontId="59" fillId="0" borderId="4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0" xfId="0" applyFont="1"/>
    <xf numFmtId="0" fontId="59" fillId="0" borderId="12" xfId="0" applyFont="1" applyBorder="1" applyAlignment="1">
      <alignment horizontal="right"/>
    </xf>
    <xf numFmtId="0" fontId="59" fillId="0" borderId="13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17" fontId="58" fillId="0" borderId="5" xfId="0" applyNumberFormat="1" applyFont="1" applyBorder="1"/>
    <xf numFmtId="0" fontId="18" fillId="0" borderId="8" xfId="0" applyFont="1" applyBorder="1" applyAlignment="1">
      <alignment horizontal="center"/>
    </xf>
    <xf numFmtId="10" fontId="58" fillId="0" borderId="5" xfId="0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17" fontId="18" fillId="0" borderId="5" xfId="0" applyNumberFormat="1" applyFont="1" applyBorder="1"/>
    <xf numFmtId="4" fontId="58" fillId="0" borderId="8" xfId="0" applyNumberFormat="1" applyFont="1" applyBorder="1" applyAlignment="1">
      <alignment horizontal="right"/>
    </xf>
    <xf numFmtId="10" fontId="58" fillId="0" borderId="8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/>
    </xf>
    <xf numFmtId="4" fontId="58" fillId="0" borderId="5" xfId="0" applyNumberFormat="1" applyFont="1" applyBorder="1" applyAlignment="1">
      <alignment horizontal="right"/>
    </xf>
    <xf numFmtId="10" fontId="58" fillId="0" borderId="5" xfId="0" applyNumberFormat="1" applyFont="1" applyBorder="1" applyAlignment="1">
      <alignment horizontal="right"/>
    </xf>
    <xf numFmtId="0" fontId="61" fillId="0" borderId="5" xfId="0" applyFont="1" applyBorder="1"/>
    <xf numFmtId="0" fontId="59" fillId="0" borderId="5" xfId="0" applyFont="1" applyBorder="1" applyAlignment="1">
      <alignment horizontal="center"/>
    </xf>
    <xf numFmtId="10" fontId="59" fillId="0" borderId="5" xfId="0" applyNumberFormat="1" applyFont="1" applyBorder="1" applyAlignment="1">
      <alignment horizontal="center"/>
    </xf>
    <xf numFmtId="0" fontId="59" fillId="0" borderId="0" xfId="0" applyFont="1" applyAlignment="1">
      <alignment horizontal="center"/>
    </xf>
    <xf numFmtId="8" fontId="59" fillId="0" borderId="5" xfId="0" applyNumberFormat="1" applyFont="1" applyBorder="1" applyAlignment="1">
      <alignment horizontal="right"/>
    </xf>
    <xf numFmtId="10" fontId="59" fillId="0" borderId="5" xfId="0" applyNumberFormat="1" applyFont="1" applyBorder="1" applyAlignment="1">
      <alignment horizontal="right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6" xfId="0" applyFont="1" applyBorder="1" applyAlignment="1">
      <alignment horizontal="right"/>
    </xf>
    <xf numFmtId="0" fontId="58" fillId="0" borderId="17" xfId="0" applyFont="1" applyBorder="1" applyAlignment="1">
      <alignment horizontal="right"/>
    </xf>
    <xf numFmtId="0" fontId="58" fillId="0" borderId="18" xfId="0" applyFont="1" applyBorder="1" applyAlignment="1">
      <alignment horizontal="right"/>
    </xf>
    <xf numFmtId="0" fontId="58" fillId="0" borderId="8" xfId="0" applyFont="1" applyBorder="1" applyAlignment="1">
      <alignment horizontal="center"/>
    </xf>
    <xf numFmtId="17" fontId="18" fillId="0" borderId="6" xfId="0" applyNumberFormat="1" applyFont="1" applyBorder="1"/>
    <xf numFmtId="0" fontId="58" fillId="0" borderId="5" xfId="0" applyFont="1" applyBorder="1" applyAlignment="1">
      <alignment horizontal="center"/>
    </xf>
    <xf numFmtId="4" fontId="58" fillId="0" borderId="0" xfId="0" applyNumberFormat="1" applyFont="1" applyAlignment="1">
      <alignment horizontal="right"/>
    </xf>
    <xf numFmtId="4" fontId="59" fillId="0" borderId="5" xfId="0" applyNumberFormat="1" applyFont="1" applyBorder="1" applyAlignment="1">
      <alignment horizontal="right"/>
    </xf>
    <xf numFmtId="0" fontId="2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8" fillId="19" borderId="0" xfId="0" applyFont="1" applyFill="1" applyAlignment="1">
      <alignment horizontal="center" vertical="center" wrapText="1"/>
    </xf>
    <xf numFmtId="0" fontId="8" fillId="20" borderId="0" xfId="0" applyFont="1" applyFill="1" applyAlignment="1">
      <alignment horizontal="center" vertical="center" wrapText="1"/>
    </xf>
    <xf numFmtId="0" fontId="8" fillId="21" borderId="0" xfId="0" applyFont="1" applyFill="1" applyAlignment="1">
      <alignment horizontal="center" vertical="center" wrapText="1"/>
    </xf>
    <xf numFmtId="0" fontId="8" fillId="22" borderId="0" xfId="0" applyFont="1" applyFill="1" applyAlignment="1">
      <alignment horizontal="center" vertical="center" wrapText="1"/>
    </xf>
    <xf numFmtId="0" fontId="8" fillId="2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/>
    </xf>
    <xf numFmtId="3" fontId="52" fillId="0" borderId="10" xfId="0" applyNumberFormat="1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3" fillId="0" borderId="0" xfId="0" applyFont="1"/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2" fillId="18" borderId="0" xfId="0" applyFont="1" applyFill="1" applyAlignment="1">
      <alignment horizontal="center" vertical="center" wrapText="1"/>
    </xf>
    <xf numFmtId="0" fontId="6" fillId="18" borderId="0" xfId="0" applyFont="1" applyFill="1" applyAlignment="1">
      <alignment horizontal="center" vertical="center" wrapText="1"/>
    </xf>
    <xf numFmtId="3" fontId="26" fillId="0" borderId="0" xfId="0" applyNumberFormat="1" applyFont="1"/>
    <xf numFmtId="9" fontId="26" fillId="0" borderId="0" xfId="0" applyNumberFormat="1" applyFont="1" applyAlignment="1">
      <alignment horizontal="center"/>
    </xf>
    <xf numFmtId="9" fontId="26" fillId="0" borderId="0" xfId="0" applyNumberFormat="1" applyFont="1"/>
    <xf numFmtId="4" fontId="26" fillId="0" borderId="0" xfId="0" applyNumberFormat="1" applyFont="1" applyAlignment="1">
      <alignment horizontal="left"/>
    </xf>
    <xf numFmtId="0" fontId="26" fillId="0" borderId="0" xfId="0" applyFont="1" applyAlignment="1">
      <alignment horizontal="right"/>
    </xf>
    <xf numFmtId="4" fontId="52" fillId="0" borderId="10" xfId="0" applyNumberFormat="1" applyFont="1" applyBorder="1" applyAlignment="1">
      <alignment horizontal="center"/>
    </xf>
    <xf numFmtId="0" fontId="52" fillId="0" borderId="10" xfId="0" applyFont="1" applyBorder="1" applyAlignment="1">
      <alignment horizontal="right"/>
    </xf>
    <xf numFmtId="9" fontId="52" fillId="0" borderId="10" xfId="0" applyNumberFormat="1" applyFont="1" applyBorder="1" applyAlignment="1">
      <alignment horizontal="center"/>
    </xf>
    <xf numFmtId="4" fontId="52" fillId="0" borderId="10" xfId="0" applyNumberFormat="1" applyFont="1" applyBorder="1"/>
    <xf numFmtId="0" fontId="52" fillId="0" borderId="10" xfId="0" applyFont="1" applyBorder="1"/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52" fillId="0" borderId="10" xfId="0" applyNumberFormat="1" applyFont="1" applyBorder="1" applyAlignment="1">
      <alignment horizontal="right"/>
    </xf>
    <xf numFmtId="0" fontId="54" fillId="0" borderId="0" xfId="0" applyFont="1"/>
    <xf numFmtId="0" fontId="55" fillId="0" borderId="0" xfId="0" applyFont="1" applyAlignment="1">
      <alignment horizontal="center" vertical="center" wrapText="1"/>
    </xf>
    <xf numFmtId="0" fontId="52" fillId="24" borderId="0" xfId="0" applyFont="1" applyFill="1" applyAlignment="1">
      <alignment horizontal="center" vertical="center" wrapText="1"/>
    </xf>
    <xf numFmtId="4" fontId="26" fillId="0" borderId="0" xfId="0" applyNumberFormat="1" applyFont="1"/>
    <xf numFmtId="0" fontId="5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/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3" fontId="4" fillId="0" borderId="24" xfId="1" applyNumberFormat="1" applyBorder="1" applyAlignment="1">
      <alignment horizontal="center"/>
    </xf>
    <xf numFmtId="3" fontId="4" fillId="0" borderId="33" xfId="1" applyNumberForma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3" fontId="6" fillId="0" borderId="35" xfId="1" applyNumberFormat="1" applyFont="1" applyBorder="1" applyAlignment="1">
      <alignment horizontal="center"/>
    </xf>
    <xf numFmtId="173" fontId="0" fillId="0" borderId="26" xfId="0" applyNumberFormat="1" applyBorder="1"/>
    <xf numFmtId="167" fontId="0" fillId="0" borderId="34" xfId="0" applyNumberFormat="1" applyBorder="1"/>
    <xf numFmtId="41" fontId="0" fillId="0" borderId="26" xfId="0" applyNumberFormat="1" applyBorder="1"/>
    <xf numFmtId="173" fontId="12" fillId="14" borderId="2" xfId="0" applyNumberFormat="1" applyFont="1" applyFill="1" applyBorder="1"/>
    <xf numFmtId="173" fontId="12" fillId="14" borderId="36" xfId="0" applyNumberFormat="1" applyFont="1" applyFill="1" applyBorder="1"/>
    <xf numFmtId="167" fontId="0" fillId="0" borderId="26" xfId="0" applyNumberFormat="1" applyBorder="1"/>
    <xf numFmtId="41" fontId="0" fillId="0" borderId="34" xfId="0" applyNumberFormat="1" applyBorder="1"/>
    <xf numFmtId="167" fontId="12" fillId="14" borderId="2" xfId="0" applyNumberFormat="1" applyFont="1" applyFill="1" applyBorder="1"/>
    <xf numFmtId="167" fontId="12" fillId="14" borderId="36" xfId="0" applyNumberFormat="1" applyFont="1" applyFill="1" applyBorder="1"/>
    <xf numFmtId="167" fontId="0" fillId="0" borderId="24" xfId="0" applyNumberFormat="1" applyBorder="1"/>
    <xf numFmtId="167" fontId="0" fillId="0" borderId="33" xfId="0" applyNumberFormat="1" applyBorder="1"/>
    <xf numFmtId="0" fontId="0" fillId="0" borderId="34" xfId="0" applyBorder="1"/>
    <xf numFmtId="173" fontId="0" fillId="0" borderId="28" xfId="0" applyNumberFormat="1" applyBorder="1"/>
    <xf numFmtId="41" fontId="0" fillId="0" borderId="35" xfId="0" applyNumberFormat="1" applyBorder="1"/>
    <xf numFmtId="41" fontId="12" fillId="14" borderId="2" xfId="0" applyNumberFormat="1" applyFont="1" applyFill="1" applyBorder="1"/>
    <xf numFmtId="41" fontId="12" fillId="14" borderId="36" xfId="0" applyNumberFormat="1" applyFont="1" applyFill="1" applyBorder="1"/>
    <xf numFmtId="0" fontId="0" fillId="0" borderId="33" xfId="0" applyBorder="1"/>
    <xf numFmtId="0" fontId="0" fillId="0" borderId="35" xfId="0" applyBorder="1"/>
    <xf numFmtId="41" fontId="12" fillId="8" borderId="2" xfId="0" applyNumberFormat="1" applyFont="1" applyFill="1" applyBorder="1"/>
    <xf numFmtId="41" fontId="12" fillId="8" borderId="36" xfId="0" applyNumberFormat="1" applyFont="1" applyFill="1" applyBorder="1"/>
    <xf numFmtId="0" fontId="40" fillId="0" borderId="0" xfId="0" applyFont="1"/>
    <xf numFmtId="164" fontId="16" fillId="0" borderId="0" xfId="0" applyNumberFormat="1" applyFont="1" applyAlignment="1">
      <alignment horizontal="center"/>
    </xf>
    <xf numFmtId="0" fontId="43" fillId="0" borderId="0" xfId="0" applyFont="1"/>
    <xf numFmtId="172" fontId="40" fillId="0" borderId="0" xfId="0" applyNumberFormat="1" applyFont="1"/>
    <xf numFmtId="172" fontId="43" fillId="0" borderId="0" xfId="0" applyNumberFormat="1" applyFont="1"/>
    <xf numFmtId="164" fontId="0" fillId="0" borderId="0" xfId="0" applyNumberFormat="1"/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0" fillId="0" borderId="7" xfId="0" applyBorder="1"/>
    <xf numFmtId="164" fontId="52" fillId="0" borderId="0" xfId="0" applyNumberFormat="1" applyFont="1" applyAlignment="1">
      <alignment horizontal="center"/>
    </xf>
    <xf numFmtId="164" fontId="52" fillId="0" borderId="7" xfId="0" applyNumberFormat="1" applyFont="1" applyBorder="1" applyAlignment="1">
      <alignment horizontal="center"/>
    </xf>
    <xf numFmtId="164" fontId="62" fillId="0" borderId="9" xfId="0" applyNumberFormat="1" applyFont="1" applyBorder="1"/>
    <xf numFmtId="164" fontId="62" fillId="0" borderId="0" xfId="0" applyNumberFormat="1" applyFont="1"/>
    <xf numFmtId="164" fontId="8" fillId="0" borderId="30" xfId="0" applyNumberFormat="1" applyFont="1" applyBorder="1"/>
    <xf numFmtId="164" fontId="8" fillId="0" borderId="0" xfId="0" applyNumberFormat="1" applyFont="1"/>
    <xf numFmtId="164" fontId="8" fillId="0" borderId="31" xfId="0" applyNumberFormat="1" applyFont="1" applyBorder="1"/>
    <xf numFmtId="43" fontId="0" fillId="0" borderId="0" xfId="0" applyNumberFormat="1"/>
    <xf numFmtId="0" fontId="24" fillId="0" borderId="0" xfId="47" applyFont="1"/>
    <xf numFmtId="43" fontId="17" fillId="0" borderId="0" xfId="22" applyFont="1" applyFill="1" applyBorder="1"/>
    <xf numFmtId="43" fontId="28" fillId="0" borderId="0" xfId="22" applyFont="1" applyFill="1" applyBorder="1"/>
    <xf numFmtId="43" fontId="16" fillId="0" borderId="0" xfId="22" applyFont="1" applyFill="1" applyBorder="1" applyAlignment="1">
      <alignment horizontal="right"/>
    </xf>
    <xf numFmtId="0" fontId="6" fillId="25" borderId="0" xfId="0" applyFont="1" applyFill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63" fillId="0" borderId="0" xfId="0" applyFont="1"/>
    <xf numFmtId="0" fontId="45" fillId="0" borderId="0" xfId="0" applyFont="1" applyAlignment="1">
      <alignment horizontal="right"/>
    </xf>
    <xf numFmtId="0" fontId="46" fillId="0" borderId="0" xfId="0" applyFont="1" applyAlignment="1">
      <alignment horizontal="center" vertical="center" wrapText="1"/>
    </xf>
    <xf numFmtId="4" fontId="63" fillId="0" borderId="0" xfId="0" applyNumberFormat="1" applyFont="1"/>
    <xf numFmtId="0" fontId="47" fillId="0" borderId="0" xfId="0" applyFont="1" applyAlignment="1">
      <alignment horizontal="center"/>
    </xf>
    <xf numFmtId="3" fontId="58" fillId="0" borderId="0" xfId="0" applyNumberFormat="1" applyFont="1"/>
    <xf numFmtId="3" fontId="59" fillId="0" borderId="10" xfId="0" applyNumberFormat="1" applyFont="1" applyBorder="1"/>
    <xf numFmtId="3" fontId="27" fillId="0" borderId="0" xfId="0" applyNumberFormat="1" applyFont="1" applyAlignment="1">
      <alignment horizontal="right"/>
    </xf>
    <xf numFmtId="3" fontId="29" fillId="0" borderId="10" xfId="0" applyNumberFormat="1" applyFont="1" applyBorder="1" applyAlignment="1">
      <alignment horizontal="right"/>
    </xf>
    <xf numFmtId="17" fontId="52" fillId="17" borderId="0" xfId="0" applyNumberFormat="1" applyFont="1" applyFill="1"/>
    <xf numFmtId="0" fontId="27" fillId="0" borderId="0" xfId="0" applyFont="1" applyAlignment="1">
      <alignment horizontal="right"/>
    </xf>
    <xf numFmtId="3" fontId="27" fillId="0" borderId="0" xfId="0" applyNumberFormat="1" applyFont="1"/>
    <xf numFmtId="4" fontId="27" fillId="0" borderId="0" xfId="0" applyNumberFormat="1" applyFont="1"/>
    <xf numFmtId="166" fontId="0" fillId="0" borderId="0" xfId="22" applyNumberFormat="1" applyFont="1" applyFill="1"/>
    <xf numFmtId="8" fontId="0" fillId="0" borderId="0" xfId="0" applyNumberFormat="1" applyAlignment="1">
      <alignment vertical="center"/>
    </xf>
    <xf numFmtId="168" fontId="5" fillId="0" borderId="9" xfId="19" applyNumberFormat="1" applyBorder="1"/>
    <xf numFmtId="3" fontId="5" fillId="0" borderId="9" xfId="19" applyNumberFormat="1" applyBorder="1"/>
    <xf numFmtId="3" fontId="5" fillId="0" borderId="7" xfId="19" applyNumberFormat="1" applyBorder="1"/>
    <xf numFmtId="4" fontId="5" fillId="0" borderId="9" xfId="19" applyNumberFormat="1" applyBorder="1"/>
    <xf numFmtId="10" fontId="21" fillId="0" borderId="9" xfId="15" applyNumberFormat="1" applyFont="1" applyFill="1" applyBorder="1"/>
    <xf numFmtId="10" fontId="4" fillId="0" borderId="0" xfId="15" applyNumberFormat="1" applyFont="1" applyBorder="1"/>
    <xf numFmtId="3" fontId="5" fillId="9" borderId="7" xfId="19" applyNumberFormat="1" applyFill="1" applyBorder="1"/>
    <xf numFmtId="170" fontId="5" fillId="9" borderId="7" xfId="19" applyNumberFormat="1" applyFill="1" applyBorder="1"/>
    <xf numFmtId="170" fontId="5" fillId="0" borderId="0" xfId="19" applyNumberFormat="1"/>
    <xf numFmtId="169" fontId="5" fillId="0" borderId="0" xfId="19" applyNumberFormat="1"/>
    <xf numFmtId="169" fontId="5" fillId="9" borderId="9" xfId="19" applyNumberFormat="1" applyFill="1" applyBorder="1"/>
    <xf numFmtId="3" fontId="5" fillId="9" borderId="9" xfId="19" applyNumberFormat="1" applyFill="1" applyBorder="1"/>
    <xf numFmtId="174" fontId="4" fillId="0" borderId="0" xfId="15" applyNumberFormat="1" applyFont="1"/>
    <xf numFmtId="3" fontId="5" fillId="15" borderId="0" xfId="19" applyNumberFormat="1" applyFill="1"/>
    <xf numFmtId="3" fontId="5" fillId="0" borderId="32" xfId="19" applyNumberFormat="1" applyBorder="1"/>
    <xf numFmtId="0" fontId="6" fillId="0" borderId="0" xfId="0" applyFont="1" applyAlignment="1">
      <alignment wrapText="1"/>
    </xf>
    <xf numFmtId="0" fontId="52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26" fillId="0" borderId="0" xfId="0" applyFont="1"/>
    <xf numFmtId="0" fontId="26" fillId="0" borderId="0" xfId="0" applyFont="1" applyAlignment="1">
      <alignment vertical="center"/>
    </xf>
    <xf numFmtId="0" fontId="56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2" fillId="8" borderId="21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left"/>
    </xf>
    <xf numFmtId="0" fontId="12" fillId="14" borderId="21" xfId="0" applyFont="1" applyFill="1" applyBorder="1" applyAlignment="1">
      <alignment horizontal="left"/>
    </xf>
    <xf numFmtId="0" fontId="12" fillId="14" borderId="2" xfId="0" applyFont="1" applyFill="1" applyBorder="1" applyAlignment="1">
      <alignment horizontal="left"/>
    </xf>
    <xf numFmtId="0" fontId="7" fillId="0" borderId="0" xfId="28" applyFont="1" applyAlignment="1">
      <alignment horizontal="center"/>
    </xf>
    <xf numFmtId="0" fontId="0" fillId="0" borderId="0" xfId="0" applyAlignment="1">
      <alignment horizontal="center"/>
    </xf>
    <xf numFmtId="0" fontId="36" fillId="0" borderId="22" xfId="0" applyFont="1" applyBorder="1" applyAlignment="1">
      <alignment horizontal="center" vertical="center"/>
    </xf>
    <xf numFmtId="3" fontId="4" fillId="13" borderId="25" xfId="1" applyNumberFormat="1" applyFill="1" applyBorder="1" applyAlignment="1">
      <alignment horizontal="center" wrapText="1"/>
    </xf>
    <xf numFmtId="3" fontId="4" fillId="13" borderId="0" xfId="1" applyNumberFormat="1" applyFill="1" applyAlignment="1">
      <alignment horizontal="center" wrapText="1"/>
    </xf>
    <xf numFmtId="0" fontId="12" fillId="0" borderId="19" xfId="0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3" fontId="4" fillId="0" borderId="26" xfId="1" applyNumberFormat="1" applyBorder="1" applyAlignment="1">
      <alignment horizontal="center" vertical="center" wrapText="1"/>
    </xf>
    <xf numFmtId="3" fontId="4" fillId="0" borderId="34" xfId="1" applyNumberFormat="1" applyBorder="1" applyAlignment="1">
      <alignment horizontal="center" vertical="center" wrapText="1"/>
    </xf>
    <xf numFmtId="41" fontId="4" fillId="0" borderId="26" xfId="1" applyNumberFormat="1" applyBorder="1" applyAlignment="1">
      <alignment horizontal="center" vertical="center" wrapText="1"/>
    </xf>
    <xf numFmtId="0" fontId="52" fillId="25" borderId="0" xfId="0" applyFont="1" applyFill="1" applyAlignment="1">
      <alignment horizontal="center" vertical="center" wrapText="1"/>
    </xf>
    <xf numFmtId="0" fontId="16" fillId="0" borderId="0" xfId="47" applyFont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0" fontId="6" fillId="19" borderId="0" xfId="0" applyFont="1" applyFill="1" applyAlignment="1">
      <alignment horizontal="center" vertical="center" wrapText="1"/>
    </xf>
    <xf numFmtId="0" fontId="59" fillId="25" borderId="0" xfId="0" applyFont="1" applyFill="1" applyAlignment="1">
      <alignment horizontal="center"/>
    </xf>
    <xf numFmtId="0" fontId="6" fillId="20" borderId="0" xfId="0" applyFont="1" applyFill="1" applyAlignment="1">
      <alignment horizontal="center" vertical="center" wrapText="1"/>
    </xf>
    <xf numFmtId="0" fontId="6" fillId="21" borderId="0" xfId="0" applyFont="1" applyFill="1" applyAlignment="1">
      <alignment horizontal="center" vertical="center" wrapText="1"/>
    </xf>
    <xf numFmtId="0" fontId="6" fillId="26" borderId="0" xfId="0" applyFont="1" applyFill="1" applyAlignment="1">
      <alignment horizontal="center" vertical="center" wrapText="1"/>
    </xf>
    <xf numFmtId="0" fontId="6" fillId="23" borderId="0" xfId="0" applyFont="1" applyFill="1" applyAlignment="1">
      <alignment horizontal="center" vertical="center" wrapText="1"/>
    </xf>
    <xf numFmtId="0" fontId="7" fillId="0" borderId="0" xfId="19" applyFont="1" applyAlignment="1">
      <alignment horizontal="center"/>
    </xf>
  </cellXfs>
  <cellStyles count="53">
    <cellStyle name="Comma" xfId="22" builtinId="3"/>
    <cellStyle name="Comma 2" xfId="26" xr:uid="{00000000-0005-0000-0000-000001000000}"/>
    <cellStyle name="Comma 2 2" xfId="36" xr:uid="{00000000-0005-0000-0000-000002000000}"/>
    <cellStyle name="Comma 2 2 2" xfId="48" xr:uid="{0EE3ED2F-20BF-4892-A9E7-D7DB6CF6BC52}"/>
    <cellStyle name="Comma 2 3" xfId="42" xr:uid="{06EA7C1C-8CF0-45A7-80A4-71620B61D3BE}"/>
    <cellStyle name="Comma 3" xfId="32" xr:uid="{00000000-0005-0000-0000-000003000000}"/>
    <cellStyle name="Comma 3 2" xfId="43" xr:uid="{CB1B9493-11A0-4A9E-B7E2-AD66D01B6C5C}"/>
    <cellStyle name="Comma 4" xfId="37" xr:uid="{89AC24A3-208A-4FD6-878B-B2859C159213}"/>
    <cellStyle name="Comma 4 2" xfId="49" xr:uid="{036C6E89-2603-4860-AEC9-921781B8F0D4}"/>
    <cellStyle name="Comma 5" xfId="41" xr:uid="{F67463AC-E9CE-4182-8630-26FE7D5C9D83}"/>
    <cellStyle name="Comma 6" xfId="51" xr:uid="{ADC5865B-655C-4FCB-B9AA-530FC3A21151}"/>
    <cellStyle name="Hyperlink" xfId="4" builtinId="8"/>
    <cellStyle name="Normal" xfId="0" builtinId="0"/>
    <cellStyle name="Normal 10" xfId="35" xr:uid="{00000000-0005-0000-0000-000006000000}"/>
    <cellStyle name="Normal 11" xfId="52" xr:uid="{C6EA4E3C-FC98-4912-AB1A-C94A14DC7534}"/>
    <cellStyle name="Normal 2" xfId="1" xr:uid="{00000000-0005-0000-0000-000007000000}"/>
    <cellStyle name="Normal 2 2" xfId="2" xr:uid="{00000000-0005-0000-0000-000008000000}"/>
    <cellStyle name="Normal 2 3" xfId="16" xr:uid="{00000000-0005-0000-0000-000009000000}"/>
    <cellStyle name="Normal 2 4" xfId="34" xr:uid="{00000000-0005-0000-0000-00000A000000}"/>
    <cellStyle name="Normal 2 7" xfId="9" xr:uid="{00000000-0005-0000-0000-00000B000000}"/>
    <cellStyle name="Normal 2_Appendix 1a" xfId="5" xr:uid="{00000000-0005-0000-0000-00000C000000}"/>
    <cellStyle name="Normal 2_Appendix 1b" xfId="38" xr:uid="{AA5B685C-0F62-49A8-A89E-D5B6C9D50A0D}"/>
    <cellStyle name="Normal 2_I&amp;E piv" xfId="7" xr:uid="{00000000-0005-0000-0000-00000D000000}"/>
    <cellStyle name="Normal 2_Sheet8" xfId="6" xr:uid="{00000000-0005-0000-0000-00000E000000}"/>
    <cellStyle name="Normal 20" xfId="18" xr:uid="{00000000-0005-0000-0000-00000F000000}"/>
    <cellStyle name="Normal 3" xfId="8" xr:uid="{00000000-0005-0000-0000-000010000000}"/>
    <cellStyle name="Normal 3 2 3" xfId="13" xr:uid="{00000000-0005-0000-0000-000011000000}"/>
    <cellStyle name="Normal 37" xfId="12" xr:uid="{00000000-0005-0000-0000-000012000000}"/>
    <cellStyle name="Normal 4" xfId="10" xr:uid="{00000000-0005-0000-0000-000013000000}"/>
    <cellStyle name="Normal 4 2" xfId="17" xr:uid="{00000000-0005-0000-0000-000014000000}"/>
    <cellStyle name="Normal 4 3" xfId="25" xr:uid="{00000000-0005-0000-0000-000015000000}"/>
    <cellStyle name="Normal 4 5" xfId="11" xr:uid="{00000000-0005-0000-0000-000016000000}"/>
    <cellStyle name="Normal 5" xfId="14" xr:uid="{00000000-0005-0000-0000-000017000000}"/>
    <cellStyle name="Normal 6" xfId="24" xr:uid="{00000000-0005-0000-0000-000018000000}"/>
    <cellStyle name="Normal 6 2" xfId="27" xr:uid="{00000000-0005-0000-0000-000019000000}"/>
    <cellStyle name="Normal 6 3" xfId="28" xr:uid="{00000000-0005-0000-0000-00001A000000}"/>
    <cellStyle name="Normal 6 4" xfId="45" xr:uid="{19314EDD-72AB-437C-9805-5695977D17BB}"/>
    <cellStyle name="Normal 6_Appendix 1a" xfId="39" xr:uid="{17489475-4F56-4E8F-8710-46B9BA518663}"/>
    <cellStyle name="Normal 7" xfId="29" xr:uid="{00000000-0005-0000-0000-00001B000000}"/>
    <cellStyle name="Normal 7 2" xfId="40" xr:uid="{ED79D5B1-E4A7-4840-810D-70F4103497F6}"/>
    <cellStyle name="Normal 7 3" xfId="46" xr:uid="{62F12005-75B1-4664-87E7-4A4733F0B0EF}"/>
    <cellStyle name="Normal 7 4" xfId="47" xr:uid="{87E7D414-8CB5-4206-89E7-17620D9B7602}"/>
    <cellStyle name="Normal 7_Appendix 1b" xfId="50" xr:uid="{DBE08581-4B25-476F-829C-40D5F873DBA5}"/>
    <cellStyle name="Normal 8" xfId="30" xr:uid="{00000000-0005-0000-0000-00001C000000}"/>
    <cellStyle name="Normal 9" xfId="33" xr:uid="{00000000-0005-0000-0000-00001D000000}"/>
    <cellStyle name="Normal_2011 MTP - 2-4-09" xfId="19" xr:uid="{00000000-0005-0000-0000-00001E000000}"/>
    <cellStyle name="Percent" xfId="23" builtinId="5"/>
    <cellStyle name="Percent 2" xfId="3" xr:uid="{00000000-0005-0000-0000-000022000000}"/>
    <cellStyle name="Percent 2 2" xfId="20" xr:uid="{00000000-0005-0000-0000-000023000000}"/>
    <cellStyle name="Percent 2 3" xfId="31" xr:uid="{00000000-0005-0000-0000-000024000000}"/>
    <cellStyle name="Percent 3" xfId="15" xr:uid="{00000000-0005-0000-0000-000025000000}"/>
    <cellStyle name="Percent 3 2" xfId="44" xr:uid="{A6AE2F49-D7EE-49F9-B2E8-FAEC34CC4906}"/>
    <cellStyle name="Percent 4" xfId="21" xr:uid="{00000000-0005-0000-0000-000026000000}"/>
  </cellStyles>
  <dxfs count="1"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8817EB3D-F28A-48DF-8122-5A83BB1C6F0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microsoft.com/office/2017/10/relationships/person" Target="persons/person.xml"/><Relationship Id="rId35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Debtor</a:t>
            </a:r>
            <a:r>
              <a:rPr lang="en-GB" baseline="0"/>
              <a:t> Payments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20061956597477609"/>
          <c:y val="0.20770439580577224"/>
          <c:w val="0.78094442680953524"/>
          <c:h val="0.415534725551870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'Appendix 2b'!$B$30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2b'!$C$30:$N$30</c:f>
              <c:numCache>
                <c:formatCode>#,##0</c:formatCode>
                <c:ptCount val="12"/>
                <c:pt idx="0">
                  <c:v>-1243367</c:v>
                </c:pt>
                <c:pt idx="1">
                  <c:v>-1243367</c:v>
                </c:pt>
                <c:pt idx="2">
                  <c:v>-1243367</c:v>
                </c:pt>
                <c:pt idx="3">
                  <c:v>-864927</c:v>
                </c:pt>
                <c:pt idx="4">
                  <c:v>-864927</c:v>
                </c:pt>
                <c:pt idx="5">
                  <c:v>-864927</c:v>
                </c:pt>
                <c:pt idx="6">
                  <c:v>-673034</c:v>
                </c:pt>
                <c:pt idx="7">
                  <c:v>-673034</c:v>
                </c:pt>
                <c:pt idx="8">
                  <c:v>-673034</c:v>
                </c:pt>
                <c:pt idx="9">
                  <c:v>-341663</c:v>
                </c:pt>
                <c:pt idx="10">
                  <c:v>-341663</c:v>
                </c:pt>
                <c:pt idx="11">
                  <c:v>-341663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4-4E10-9ACC-13BCF2FB0D5E}"/>
            </c:ext>
          </c:extLst>
        </c:ser>
        <c:ser>
          <c:idx val="1"/>
          <c:order val="1"/>
          <c:tx>
            <c:strRef>
              <c:f>'Appendix 2b'!$B$31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2b'!$C$31:$N$31</c:f>
              <c:numCache>
                <c:formatCode>#,##0</c:formatCode>
                <c:ptCount val="12"/>
                <c:pt idx="1">
                  <c:v>-1437537</c:v>
                </c:pt>
                <c:pt idx="2">
                  <c:v>-1437537</c:v>
                </c:pt>
                <c:pt idx="4">
                  <c:v>-1216701</c:v>
                </c:pt>
                <c:pt idx="5">
                  <c:v>-1216701</c:v>
                </c:pt>
                <c:pt idx="7">
                  <c:v>-2526177</c:v>
                </c:pt>
                <c:pt idx="8">
                  <c:v>-2526177</c:v>
                </c:pt>
                <c:pt idx="10">
                  <c:v>-377057</c:v>
                </c:pt>
                <c:pt idx="11">
                  <c:v>-377057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4-4E10-9ACC-13BCF2FB0D5E}"/>
            </c:ext>
          </c:extLst>
        </c:ser>
        <c:ser>
          <c:idx val="2"/>
          <c:order val="2"/>
          <c:tx>
            <c:strRef>
              <c:f>'Appendix 2b'!$B$32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'Appendix 2b'!$C$28:$N$29</c:f>
              <c:multiLvlStrCache>
                <c:ptCount val="12"/>
                <c:lvl>
                  <c:pt idx="0">
                    <c:v>Q1-P1</c:v>
                  </c:pt>
                  <c:pt idx="1">
                    <c:v>Q1-P2</c:v>
                  </c:pt>
                  <c:pt idx="2">
                    <c:v>Q1-P3</c:v>
                  </c:pt>
                  <c:pt idx="3">
                    <c:v>Q2-P4</c:v>
                  </c:pt>
                  <c:pt idx="4">
                    <c:v>Q2-P5</c:v>
                  </c:pt>
                  <c:pt idx="5">
                    <c:v>Q2-P6</c:v>
                  </c:pt>
                  <c:pt idx="6">
                    <c:v>Q3-P7</c:v>
                  </c:pt>
                  <c:pt idx="7">
                    <c:v>Q3-P8</c:v>
                  </c:pt>
                  <c:pt idx="8">
                    <c:v>Q3-P9</c:v>
                  </c:pt>
                  <c:pt idx="9">
                    <c:v>Q3-P10</c:v>
                  </c:pt>
                  <c:pt idx="10">
                    <c:v>Q3-P11</c:v>
                  </c:pt>
                  <c:pt idx="11">
                    <c:v>Q3-P12</c:v>
                  </c:pt>
                </c:lvl>
                <c:lvl>
                  <c:pt idx="0">
                    <c:v>2024-25</c:v>
                  </c:pt>
                  <c:pt idx="1">
                    <c:v>2024-25</c:v>
                  </c:pt>
                  <c:pt idx="2">
                    <c:v>2024-25</c:v>
                  </c:pt>
                  <c:pt idx="3">
                    <c:v>2024-25</c:v>
                  </c:pt>
                  <c:pt idx="4">
                    <c:v>2024-26</c:v>
                  </c:pt>
                  <c:pt idx="5">
                    <c:v>2024-27</c:v>
                  </c:pt>
                  <c:pt idx="6">
                    <c:v>2024-28</c:v>
                  </c:pt>
                  <c:pt idx="7">
                    <c:v>2024-29</c:v>
                  </c:pt>
                  <c:pt idx="8">
                    <c:v>2024-30</c:v>
                  </c:pt>
                  <c:pt idx="9">
                    <c:v>2024-31</c:v>
                  </c:pt>
                  <c:pt idx="10">
                    <c:v>2024-32</c:v>
                  </c:pt>
                  <c:pt idx="11">
                    <c:v>2024-33</c:v>
                  </c:pt>
                </c:lvl>
              </c:multiLvlStrCache>
            </c:multiLvlStrRef>
          </c:cat>
          <c:val>
            <c:numRef>
              <c:f>'Appendix 2b'!$C$32:$N$32</c:f>
              <c:numCache>
                <c:formatCode>General</c:formatCode>
                <c:ptCount val="12"/>
                <c:pt idx="2" formatCode="#,##0">
                  <c:v>-234851</c:v>
                </c:pt>
                <c:pt idx="5" formatCode="#,##0">
                  <c:v>-437115</c:v>
                </c:pt>
                <c:pt idx="8" formatCode="#,##0">
                  <c:v>-212646</c:v>
                </c:pt>
                <c:pt idx="11" formatCode="#,##0">
                  <c:v>-2295285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4-4E10-9ACC-13BCF2FB0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Top 5 Aged Debtors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'Appendix 2b'!$C$17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2b'!$C$18:$C$22</c:f>
              <c:numCache>
                <c:formatCode>General</c:formatCode>
                <c:ptCount val="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22F-4FA6-981F-79BE964FAC2E}"/>
            </c:ext>
          </c:extLst>
        </c:ser>
        <c:ser>
          <c:idx val="6"/>
          <c:order val="6"/>
          <c:tx>
            <c:strRef>
              <c:f>'Appendix 2b'!$I$17</c:f>
              <c:strCache>
                <c:ptCount val="1"/>
                <c:pt idx="0">
                  <c:v>Not Due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2b'!$I$18:$I$22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 formatCode="#,##0.00">
                  <c:v>32231.24</c:v>
                </c:pt>
                <c:pt idx="3" formatCode="#,##0.00">
                  <c:v>14742</c:v>
                </c:pt>
                <c:pt idx="4" formatCode="#,##0.00">
                  <c:v>7256.46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F-4FA6-981F-79BE964FAC2E}"/>
            </c:ext>
          </c:extLst>
        </c:ser>
        <c:ser>
          <c:idx val="7"/>
          <c:order val="7"/>
          <c:tx>
            <c:strRef>
              <c:f>'Appendix 2b'!$J$17</c:f>
              <c:strCache>
                <c:ptCount val="1"/>
                <c:pt idx="0">
                  <c:v>0-1 Month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2b'!$J$18:$J$22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F-4FA6-981F-79BE964FAC2E}"/>
            </c:ext>
          </c:extLst>
        </c:ser>
        <c:ser>
          <c:idx val="8"/>
          <c:order val="8"/>
          <c:tx>
            <c:strRef>
              <c:f>'Appendix 2b'!$K$17</c:f>
              <c:strCache>
                <c:ptCount val="1"/>
                <c:pt idx="0">
                  <c:v>1-3 Months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2b'!$K$18:$K$22</c:f>
              <c:numCache>
                <c:formatCode>#,##0.00</c:formatCode>
                <c:ptCount val="5"/>
                <c:pt idx="0">
                  <c:v>255707.15</c:v>
                </c:pt>
                <c:pt idx="1">
                  <c:v>49286.82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F-4FA6-981F-79BE964FAC2E}"/>
            </c:ext>
          </c:extLst>
        </c:ser>
        <c:ser>
          <c:idx val="9"/>
          <c:order val="9"/>
          <c:tx>
            <c:strRef>
              <c:f>'Appendix 2b'!$L$17</c:f>
              <c:strCache>
                <c:ptCount val="1"/>
                <c:pt idx="0">
                  <c:v>3-6  Months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2b'!$L$18:$L$22</c:f>
              <c:numCache>
                <c:formatCode>#,##0.00</c:formatCode>
                <c:ptCount val="5"/>
                <c:pt idx="0" formatCode="General">
                  <c:v>0</c:v>
                </c:pt>
                <c:pt idx="1">
                  <c:v>47837.919999999998</c:v>
                </c:pt>
                <c:pt idx="2" formatCode="General">
                  <c:v>0</c:v>
                </c:pt>
                <c:pt idx="3">
                  <c:v>9828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2F-4FA6-981F-79BE964FAC2E}"/>
            </c:ext>
          </c:extLst>
        </c:ser>
        <c:ser>
          <c:idx val="10"/>
          <c:order val="10"/>
          <c:tx>
            <c:strRef>
              <c:f>'Appendix 2b'!$M$17</c:f>
              <c:strCache>
                <c:ptCount val="1"/>
                <c:pt idx="0">
                  <c:v>6-12 Months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2F-4FA6-981F-79BE964FAC2E}"/>
              </c:ext>
            </c:extLst>
          </c:dPt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2b'!$M$18:$M$22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2F-4FA6-981F-79BE964FAC2E}"/>
            </c:ext>
          </c:extLst>
        </c:ser>
        <c:ser>
          <c:idx val="11"/>
          <c:order val="11"/>
          <c:tx>
            <c:strRef>
              <c:f>'Appendix 2b'!$N$17</c:f>
              <c:strCache>
                <c:ptCount val="1"/>
                <c:pt idx="0">
                  <c:v>&gt; 12 Months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'Appendix 2b'!$B$18:$B$22</c:f>
              <c:strCache>
                <c:ptCount val="5"/>
                <c:pt idx="0">
                  <c:v>National Probation Service, SSCL</c:v>
                </c:pt>
                <c:pt idx="1">
                  <c:v>College of Policing</c:v>
                </c:pt>
                <c:pt idx="2">
                  <c:v>Police Digital Service</c:v>
                </c:pt>
                <c:pt idx="3">
                  <c:v>Aneurin Bevan Health Board</c:v>
                </c:pt>
                <c:pt idx="4">
                  <c:v>F T X Logistics Ltd</c:v>
                </c:pt>
              </c:strCache>
            </c:strRef>
          </c:cat>
          <c:val>
            <c:numRef>
              <c:f>'Appendix 2b'!$N$18:$N$22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2F-4FA6-981F-79BE964F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9215120"/>
        <c:axId val="11492164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'Appendix 2b'!$E$17</c15:sqref>
                        </c15:formulaRef>
                      </c:ext>
                    </c:extLst>
                    <c:strCache>
                      <c:ptCount val="1"/>
                      <c:pt idx="0">
                        <c:v>O/S Amount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'Appendix 2b'!$E$18:$E$22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255707</c:v>
                      </c:pt>
                      <c:pt idx="1">
                        <c:v>97125</c:v>
                      </c:pt>
                      <c:pt idx="2">
                        <c:v>32231</c:v>
                      </c:pt>
                      <c:pt idx="3">
                        <c:v>24570</c:v>
                      </c:pt>
                      <c:pt idx="4">
                        <c:v>7256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22F-4FA6-981F-79BE964FAC2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2b'!$F$17</c15:sqref>
                        </c15:formulaRef>
                      </c:ext>
                    </c:extLst>
                    <c:strCache>
                      <c:ptCount val="1"/>
                      <c:pt idx="0">
                        <c:v>No of Invoices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2b'!$F$18:$F$22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5</c:v>
                      </c:pt>
                      <c:pt idx="4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22F-4FA6-981F-79BE964FAC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2b'!$G$17</c15:sqref>
                        </c15:formulaRef>
                      </c:ext>
                    </c:extLst>
                    <c:strCache>
                      <c:ptCount val="1"/>
                      <c:pt idx="0">
                        <c:v>% of O/S £ total Invoices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2b'!$G$18:$G$22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0.53</c:v>
                      </c:pt>
                      <c:pt idx="1">
                        <c:v>0.2</c:v>
                      </c:pt>
                      <c:pt idx="2">
                        <c:v>7.0000000000000007E-2</c:v>
                      </c:pt>
                      <c:pt idx="3">
                        <c:v>0.05</c:v>
                      </c:pt>
                      <c:pt idx="4">
                        <c:v>0.02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22F-4FA6-981F-79BE964FAC2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2b'!$H$17</c15:sqref>
                        </c15:formulaRef>
                      </c:ext>
                    </c:extLst>
                    <c:strCache>
                      <c:ptCount val="1"/>
                      <c:pt idx="0">
                        <c:v>% of O/S # total Invoices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2b'!$H$18:$H$22</c15:sqref>
                        </c15:formulaRef>
                      </c:ext>
                    </c:extLst>
                    <c:numCache>
                      <c:formatCode>0%</c:formatCode>
                      <c:ptCount val="5"/>
                      <c:pt idx="0">
                        <c:v>0.01</c:v>
                      </c:pt>
                      <c:pt idx="1">
                        <c:v>0.02</c:v>
                      </c:pt>
                      <c:pt idx="2">
                        <c:v>0.01</c:v>
                      </c:pt>
                      <c:pt idx="3">
                        <c:v>0.05</c:v>
                      </c:pt>
                      <c:pt idx="4">
                        <c:v>0.03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22F-4FA6-981F-79BE964FAC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2b'!$B$18:$B$22</c15:sqref>
                        </c15:formulaRef>
                      </c:ext>
                    </c:extLst>
                    <c:strCache>
                      <c:ptCount val="5"/>
                      <c:pt idx="0">
                        <c:v>National Probation Service, SSCL</c:v>
                      </c:pt>
                      <c:pt idx="1">
                        <c:v>College of Policing</c:v>
                      </c:pt>
                      <c:pt idx="2">
                        <c:v>Police Digital Service</c:v>
                      </c:pt>
                      <c:pt idx="3">
                        <c:v>Aneurin Bevan Health Board</c:v>
                      </c:pt>
                      <c:pt idx="4">
                        <c:v>F T X Logistics Ltd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'Appendix 2b'!$P$18:$P$22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22F-4FA6-981F-79BE964FAC2E}"/>
                  </c:ext>
                </c:extLst>
              </c15:ser>
            </c15:filteredBarSeries>
          </c:ext>
        </c:extLst>
      </c:barChart>
      <c:catAx>
        <c:axId val="11492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6432"/>
        <c:crosses val="autoZero"/>
        <c:auto val="1"/>
        <c:lblAlgn val="ctr"/>
        <c:lblOffset val="100"/>
        <c:noMultiLvlLbl val="0"/>
      </c:catAx>
      <c:valAx>
        <c:axId val="11492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5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Aged</a:t>
            </a:r>
            <a:r>
              <a:rPr lang="en-GB" baseline="0"/>
              <a:t> Seized Money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0997235668291801"/>
          <c:y val="0.20556776556776557"/>
          <c:w val="0.72177293524341268"/>
          <c:h val="0.70555180602424694"/>
        </c:manualLayout>
      </c:layout>
      <c:lineChart>
        <c:grouping val="stacked"/>
        <c:varyColors val="0"/>
        <c:ser>
          <c:idx val="0"/>
          <c:order val="0"/>
          <c:tx>
            <c:strRef>
              <c:f>'Appendix 2e'!$B$27</c:f>
              <c:strCache>
                <c:ptCount val="1"/>
                <c:pt idx="0">
                  <c:v>0-1 Month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2e'!$C$27:$N$27</c:f>
              <c:numCache>
                <c:formatCode>#,##0</c:formatCode>
                <c:ptCount val="12"/>
                <c:pt idx="1">
                  <c:v>13409</c:v>
                </c:pt>
                <c:pt idx="2">
                  <c:v>62624</c:v>
                </c:pt>
                <c:pt idx="3">
                  <c:v>27003</c:v>
                </c:pt>
                <c:pt idx="4">
                  <c:v>33996</c:v>
                </c:pt>
                <c:pt idx="5">
                  <c:v>14447</c:v>
                </c:pt>
                <c:pt idx="6">
                  <c:v>60117</c:v>
                </c:pt>
                <c:pt idx="7">
                  <c:v>67977</c:v>
                </c:pt>
                <c:pt idx="8">
                  <c:v>152464</c:v>
                </c:pt>
                <c:pt idx="9">
                  <c:v>25648</c:v>
                </c:pt>
                <c:pt idx="10">
                  <c:v>54282</c:v>
                </c:pt>
                <c:pt idx="11">
                  <c:v>106576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B-4BF2-911A-D91ECD36C8F1}"/>
            </c:ext>
          </c:extLst>
        </c:ser>
        <c:ser>
          <c:idx val="1"/>
          <c:order val="1"/>
          <c:tx>
            <c:strRef>
              <c:f>'Appendix 2e'!$B$28</c:f>
              <c:strCache>
                <c:ptCount val="1"/>
                <c:pt idx="0">
                  <c:v>1-3 Months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2e'!$C$28:$N$28</c:f>
              <c:numCache>
                <c:formatCode>#,##0</c:formatCode>
                <c:ptCount val="12"/>
                <c:pt idx="1">
                  <c:v>69926</c:v>
                </c:pt>
                <c:pt idx="2">
                  <c:v>36193</c:v>
                </c:pt>
                <c:pt idx="3">
                  <c:v>92957</c:v>
                </c:pt>
                <c:pt idx="4">
                  <c:v>103035</c:v>
                </c:pt>
                <c:pt idx="5">
                  <c:v>123623</c:v>
                </c:pt>
                <c:pt idx="6">
                  <c:v>75447</c:v>
                </c:pt>
                <c:pt idx="7">
                  <c:v>108561</c:v>
                </c:pt>
                <c:pt idx="8">
                  <c:v>142542</c:v>
                </c:pt>
                <c:pt idx="9">
                  <c:v>280559</c:v>
                </c:pt>
                <c:pt idx="10">
                  <c:v>246090</c:v>
                </c:pt>
                <c:pt idx="11">
                  <c:v>232395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B-4BF2-911A-D91ECD36C8F1}"/>
            </c:ext>
          </c:extLst>
        </c:ser>
        <c:ser>
          <c:idx val="2"/>
          <c:order val="2"/>
          <c:tx>
            <c:strRef>
              <c:f>'Appendix 2e'!$B$29</c:f>
              <c:strCache>
                <c:ptCount val="1"/>
                <c:pt idx="0">
                  <c:v>3-6  Months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2e'!$C$29:$N$29</c:f>
              <c:numCache>
                <c:formatCode>#,##0</c:formatCode>
                <c:ptCount val="12"/>
                <c:pt idx="1">
                  <c:v>73436</c:v>
                </c:pt>
                <c:pt idx="2">
                  <c:v>107319</c:v>
                </c:pt>
                <c:pt idx="3">
                  <c:v>102886</c:v>
                </c:pt>
                <c:pt idx="4">
                  <c:v>69926</c:v>
                </c:pt>
                <c:pt idx="5">
                  <c:v>36193</c:v>
                </c:pt>
                <c:pt idx="6">
                  <c:v>92957</c:v>
                </c:pt>
                <c:pt idx="7">
                  <c:v>103035</c:v>
                </c:pt>
                <c:pt idx="8">
                  <c:v>123623</c:v>
                </c:pt>
                <c:pt idx="9">
                  <c:v>75447</c:v>
                </c:pt>
                <c:pt idx="10">
                  <c:v>108561</c:v>
                </c:pt>
                <c:pt idx="11">
                  <c:v>142542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B-4BF2-911A-D91ECD36C8F1}"/>
            </c:ext>
          </c:extLst>
        </c:ser>
        <c:ser>
          <c:idx val="3"/>
          <c:order val="3"/>
          <c:tx>
            <c:strRef>
              <c:f>'Appendix 2e'!$B$30</c:f>
              <c:strCache>
                <c:ptCount val="1"/>
                <c:pt idx="0">
                  <c:v>6-12 Months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2e'!$C$30:$N$30</c:f>
              <c:numCache>
                <c:formatCode>#,##0</c:formatCode>
                <c:ptCount val="12"/>
                <c:pt idx="1">
                  <c:v>121240</c:v>
                </c:pt>
                <c:pt idx="2">
                  <c:v>127633</c:v>
                </c:pt>
                <c:pt idx="3">
                  <c:v>118008</c:v>
                </c:pt>
                <c:pt idx="4">
                  <c:v>128943</c:v>
                </c:pt>
                <c:pt idx="5">
                  <c:v>154331</c:v>
                </c:pt>
                <c:pt idx="6">
                  <c:v>147743</c:v>
                </c:pt>
                <c:pt idx="7">
                  <c:v>143362</c:v>
                </c:pt>
                <c:pt idx="8">
                  <c:v>143511</c:v>
                </c:pt>
                <c:pt idx="9">
                  <c:v>195843</c:v>
                </c:pt>
                <c:pt idx="10">
                  <c:v>172962</c:v>
                </c:pt>
                <c:pt idx="11">
                  <c:v>159816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5B-4BF2-911A-D91ECD36C8F1}"/>
            </c:ext>
          </c:extLst>
        </c:ser>
        <c:ser>
          <c:idx val="4"/>
          <c:order val="4"/>
          <c:tx>
            <c:strRef>
              <c:f>'Appendix 2e'!$B$31</c:f>
              <c:strCache>
                <c:ptCount val="1"/>
                <c:pt idx="0">
                  <c:v>&gt; 12 Months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'Appendix 2e'!$D$25:$O$25</c:f>
              <c:strCache>
                <c:ptCount val="12"/>
                <c:pt idx="0">
                  <c:v>Q1 P1</c:v>
                </c:pt>
                <c:pt idx="1">
                  <c:v>Q1 P2</c:v>
                </c:pt>
                <c:pt idx="2">
                  <c:v>Q1 P3</c:v>
                </c:pt>
                <c:pt idx="3">
                  <c:v>Q2 P4</c:v>
                </c:pt>
                <c:pt idx="4">
                  <c:v>Q2 P5</c:v>
                </c:pt>
                <c:pt idx="5">
                  <c:v>Q2 P6</c:v>
                </c:pt>
                <c:pt idx="6">
                  <c:v>Q3 P7</c:v>
                </c:pt>
                <c:pt idx="7">
                  <c:v>Q3 P8</c:v>
                </c:pt>
                <c:pt idx="8">
                  <c:v>Q3 P9</c:v>
                </c:pt>
                <c:pt idx="9">
                  <c:v>Q4 P10</c:v>
                </c:pt>
                <c:pt idx="10">
                  <c:v>Q4 P11</c:v>
                </c:pt>
                <c:pt idx="11">
                  <c:v>Q4 P12</c:v>
                </c:pt>
              </c:strCache>
            </c:strRef>
          </c:cat>
          <c:val>
            <c:numRef>
              <c:f>'Appendix 2e'!$C$31:$N$31</c:f>
              <c:numCache>
                <c:formatCode>#,##0</c:formatCode>
                <c:ptCount val="12"/>
                <c:pt idx="1">
                  <c:v>852729</c:v>
                </c:pt>
                <c:pt idx="2">
                  <c:v>843894</c:v>
                </c:pt>
                <c:pt idx="3">
                  <c:v>867826</c:v>
                </c:pt>
                <c:pt idx="4">
                  <c:v>753774</c:v>
                </c:pt>
                <c:pt idx="5">
                  <c:v>776158</c:v>
                </c:pt>
                <c:pt idx="6">
                  <c:v>757904</c:v>
                </c:pt>
                <c:pt idx="7">
                  <c:v>680515</c:v>
                </c:pt>
                <c:pt idx="8">
                  <c:v>695561</c:v>
                </c:pt>
                <c:pt idx="9">
                  <c:v>671620</c:v>
                </c:pt>
                <c:pt idx="10">
                  <c:v>721504</c:v>
                </c:pt>
                <c:pt idx="11">
                  <c:v>740255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5B-4BF2-911A-D91ECD36C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226040"/>
        <c:axId val="853227480"/>
      </c:lineChart>
      <c:catAx>
        <c:axId val="85322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7480"/>
        <c:crosses val="autoZero"/>
        <c:auto val="1"/>
        <c:lblAlgn val="ctr"/>
        <c:lblOffset val="100"/>
        <c:noMultiLvlLbl val="0"/>
      </c:catAx>
      <c:valAx>
        <c:axId val="85322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22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banked vs outstanding</a:t>
            </a:r>
          </a:p>
        </c:rich>
      </c:tx>
      <c:layout>
        <c:manualLayout>
          <c:xMode val="edge"/>
          <c:yMode val="edge"/>
          <c:x val="9.345922062347668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'[13]Seized Pivots 2425'!$G$276:$H$276</c:f>
              <c:numCache>
                <c:formatCode>General</c:formatCode>
                <c:ptCount val="2"/>
                <c:pt idx="0">
                  <c:v>48232.479999999996</c:v>
                </c:pt>
                <c:pt idx="1">
                  <c:v>47692.479999999996</c:v>
                </c:pt>
              </c:numCache>
            </c:numRef>
          </c:cat>
          <c:val>
            <c:numRef>
              <c:f>'[13]Seized Pivots 2425'!$G$277:$H$277</c:f>
              <c:numCache>
                <c:formatCode>General</c:formatCode>
                <c:ptCount val="2"/>
                <c:pt idx="0">
                  <c:v>3612720.8600000013</c:v>
                </c:pt>
                <c:pt idx="1">
                  <c:v>1425398.53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35C-B2DF-AD9EE000E8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26909120"/>
        <c:axId val="626939000"/>
        <c:axId val="0"/>
      </c:bar3DChart>
      <c:catAx>
        <c:axId val="6269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939000"/>
        <c:crosses val="autoZero"/>
        <c:auto val="1"/>
        <c:lblAlgn val="ctr"/>
        <c:lblOffset val="100"/>
        <c:noMultiLvlLbl val="0"/>
      </c:catAx>
      <c:valAx>
        <c:axId val="626939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2690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139868</xdr:rowOff>
    </xdr:from>
    <xdr:to>
      <xdr:col>15</xdr:col>
      <xdr:colOff>304800</xdr:colOff>
      <xdr:row>16</xdr:row>
      <xdr:rowOff>69448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F3FA4-B6A7-4C39-A9BA-B24954CF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1368"/>
          <a:ext cx="10048875" cy="240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24</xdr:row>
      <xdr:rowOff>47625</xdr:rowOff>
    </xdr:from>
    <xdr:to>
      <xdr:col>23</xdr:col>
      <xdr:colOff>71438</xdr:colOff>
      <xdr:row>38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D5F0081-E308-4D0E-A6A7-17539B4F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190500</xdr:colOff>
      <xdr:row>0</xdr:row>
      <xdr:rowOff>0</xdr:rowOff>
    </xdr:from>
    <xdr:to>
      <xdr:col>34</xdr:col>
      <xdr:colOff>447675</xdr:colOff>
      <xdr:row>32</xdr:row>
      <xdr:rowOff>114300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E808126-3D60-4A53-B025-C7ED22D3866E}"/>
            </a:ext>
            <a:ext uri="{147F2762-F138-4A5C-976F-8EAC2B608ADB}">
              <a16:predDERef xmlns:a16="http://schemas.microsoft.com/office/drawing/2014/main" pred="{23C70412-5808-43F9-9C7F-1ECEBAABB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44</xdr:row>
      <xdr:rowOff>0</xdr:rowOff>
    </xdr:from>
    <xdr:to>
      <xdr:col>3</xdr:col>
      <xdr:colOff>114300</xdr:colOff>
      <xdr:row>56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8DEBBA-9EDA-00C7-EF44-8F4436D53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441960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266700</xdr:colOff>
      <xdr:row>74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690CEE-1EA9-F0CA-1082-9ACEC0408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72900"/>
          <a:ext cx="4572000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</xdr:row>
      <xdr:rowOff>-1</xdr:rowOff>
    </xdr:from>
    <xdr:to>
      <xdr:col>21</xdr:col>
      <xdr:colOff>515669</xdr:colOff>
      <xdr:row>16</xdr:row>
      <xdr:rowOff>47624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CE1581F-D779-4C3E-FC50-642E72C5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0" y="198437"/>
          <a:ext cx="5270232" cy="280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380999</xdr:colOff>
      <xdr:row>23</xdr:row>
      <xdr:rowOff>161925</xdr:rowOff>
    </xdr:from>
    <xdr:to>
      <xdr:col>27</xdr:col>
      <xdr:colOff>361950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FC725-67F2-4AFF-B323-108C621E8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668073</xdr:colOff>
      <xdr:row>5</xdr:row>
      <xdr:rowOff>26459</xdr:rowOff>
    </xdr:from>
    <xdr:to>
      <xdr:col>18</xdr:col>
      <xdr:colOff>516730</xdr:colOff>
      <xdr:row>18</xdr:row>
      <xdr:rowOff>83608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B71855A-970D-43F9-A7C9-ACD7B7C56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396874</xdr:colOff>
      <xdr:row>5</xdr:row>
      <xdr:rowOff>119064</xdr:rowOff>
    </xdr:from>
    <xdr:to>
      <xdr:col>5</xdr:col>
      <xdr:colOff>285749</xdr:colOff>
      <xdr:row>21</xdr:row>
      <xdr:rowOff>3706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E1788F9-9A68-0F68-42D0-B7BC6BE8A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4" y="1342762"/>
          <a:ext cx="4155281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205052</xdr:colOff>
      <xdr:row>6</xdr:row>
      <xdr:rowOff>0</xdr:rowOff>
    </xdr:from>
    <xdr:to>
      <xdr:col>12</xdr:col>
      <xdr:colOff>192881</xdr:colOff>
      <xdr:row>20</xdr:row>
      <xdr:rowOff>164571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BC5F956-F8E5-6874-53D6-167CFDF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67" y="1395677"/>
          <a:ext cx="4624652" cy="2770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482865</xdr:colOff>
      <xdr:row>44</xdr:row>
      <xdr:rowOff>89228</xdr:rowOff>
    </xdr:from>
    <xdr:to>
      <xdr:col>23</xdr:col>
      <xdr:colOff>119063</xdr:colOff>
      <xdr:row>61</xdr:row>
      <xdr:rowOff>21072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0425D97-9E32-77E6-C311-E3B633892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63750" y="9283499"/>
          <a:ext cx="4530990" cy="2908406"/>
        </a:xfrm>
        <a:prstGeom prst="rect">
          <a:avLst/>
        </a:prstGeom>
      </xdr:spPr>
    </xdr:pic>
    <xdr:clientData/>
  </xdr:twoCellAnchor>
  <xdr:twoCellAnchor editAs="oneCell">
    <xdr:from>
      <xdr:col>23</xdr:col>
      <xdr:colOff>489480</xdr:colOff>
      <xdr:row>45</xdr:row>
      <xdr:rowOff>6615</xdr:rowOff>
    </xdr:from>
    <xdr:to>
      <xdr:col>32</xdr:col>
      <xdr:colOff>441176</xdr:colOff>
      <xdr:row>64</xdr:row>
      <xdr:rowOff>21541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FA56831-E7CC-1118-8906-4D9142972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665157" y="9386094"/>
          <a:ext cx="5428571" cy="3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15</xdr:col>
      <xdr:colOff>67634</xdr:colOff>
      <xdr:row>79</xdr:row>
      <xdr:rowOff>181548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11EE8B8-C120-B112-1692-BB5723A2E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800417"/>
          <a:ext cx="13495238" cy="38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%20Support/Finance/MANACC/Accounts%20By%20Year/Accnts2020/Month%209/COT/Qtr3%20AR%20information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Man%20Acc/Q3%20Monthly%20Income%20&amp;%20Expenditure%20Report%20by%20Subjective%20Mth9%20December-2024.xlsx" TargetMode="External"/><Relationship Id="rId1" Type="http://schemas.openxmlformats.org/officeDocument/2006/relationships/externalLinkPath" Target="https://gwentpolice-my.sharepoint.com/personal/muhammad_yasir_gwent_police_uk/Documents/HOF/Quarterly%20Reporting/Q4/Q3%20Monthly%20Income%20&amp;%20Expenditure%20Report%20by%20Subjective%20Mth9%20December-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Business%20Support\Finance\MANACC\Project%20Accounting\Capital%20Report\2024_25\Capital%20Report%20December%202024%2007.01.25.xlsx" TargetMode="External"/><Relationship Id="rId1" Type="http://schemas.openxmlformats.org/officeDocument/2006/relationships/externalLinkPath" Target="/Business%20Support/Finance/MANACC/Project%20Accounting/Capital%20Report/2024_25/Capital%20Report%20December%202024%2007.01.25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Business%20Support\Finance\MANACC\Project%20Accounting\Capital%20Report\2024_25\Capital%20Report%20March%202025_Year%20end%20(version%201).xlsx" TargetMode="External"/><Relationship Id="rId1" Type="http://schemas.openxmlformats.org/officeDocument/2006/relationships/externalLinkPath" Target="/Business%20Support/Finance/MANACC/Project%20Accounting/Capital%20Report/2024_25/Capital%20Report%20March%202025_Year%20end%20(version%201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wentpolice.sharepoint.com/sites/FinanceAdmin/Payments%20Development%20%20Reporting1/Seized%20Money%20Report%20for%20KPI%202425%201.xlsx" TargetMode="External"/><Relationship Id="rId1" Type="http://schemas.openxmlformats.org/officeDocument/2006/relationships/externalLinkPath" Target="https://gwentpolice-my.sharepoint.com/sites/FinanceAdmin/Payments%20Development%20%20Reporting1/Seized%20Money%20Report%20for%20KPI%202425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Business%20Support/Finance/MANACC/Accounts%20By%20Year/Accnts2020/Month%209/COT/Qtr3%20AR%20inform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Draft%20TB%20source%20260421%20Q4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Draft%20TB%20source%20260421%20Q4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Management%20Report%202021-22%20template%202505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Management%20Report%202021-22%20template%202505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sites/FinanceAdmin/Payments%20Development%20%20Reporting1/Creditors%20Draft%20report%20for%20KPI%202021-22%20140621%20App3c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wentpolice-my.sharepoint.com/personal/muhammad_yasir_gwent_police_uk/Documents/HOF/Quarterly%20Reporting/Q4/sites/GwentGovernance/Finance%20Reporting/Creditors%20Draft%20report%20for%20KPI%202021-22%20140621%20App3c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come &amp; Expenditure Exc MI&amp;T"/>
      <sheetName val="JG - 15100"/>
      <sheetName val="11318 Mileage"/>
      <sheetName val="11321&amp;24 Travel costs"/>
      <sheetName val="Accommodation costs"/>
      <sheetName val="JG - Accommodation analysis"/>
      <sheetName val="11292 Vehicle Fuel"/>
      <sheetName val="11741 Subsistence"/>
      <sheetName val="11571 Sp Op Equip"/>
      <sheetName val="11574 Maint SP Op Equip"/>
      <sheetName val="11363 Office Equip"/>
      <sheetName val="11425 Clothing and Uniforms"/>
      <sheetName val="Sheet1"/>
      <sheetName val="11360 Stationery"/>
      <sheetName val="11495&amp;96 Consultancy"/>
      <sheetName val="10450 Prof Subscriptions"/>
      <sheetName val="11709 Subscriptions"/>
      <sheetName val="11409 Catering"/>
      <sheetName val="11653-11662 IT Hardware"/>
      <sheetName val="11665 - Software"/>
      <sheetName val="11774 Partnership costs"/>
      <sheetName val="11764 - Collab Police"/>
      <sheetName val="15133 Partnership Income"/>
      <sheetName val="_options"/>
      <sheetName val="_control"/>
      <sheetName val="Income &amp; Expenditure"/>
      <sheetName val="Income &amp; Expenditure Item9"/>
      <sheetName val="Income &amp; Expenditure Item10"/>
      <sheetName val="TB MonRep"/>
      <sheetName val="I&amp;E detail Exc MI"/>
      <sheetName val="FBP summary"/>
      <sheetName val="JG - Mileage analysis"/>
    </sheetNames>
    <sheetDataSet>
      <sheetData sheetId="0">
        <row r="21">
          <cell r="I21" t="str">
            <v>Police Officer Pay &amp; Allowances</v>
          </cell>
          <cell r="T21">
            <v>95521014.28399992</v>
          </cell>
        </row>
        <row r="22">
          <cell r="I22" t="str">
            <v>Police Officer Pay &amp; Allowances</v>
          </cell>
          <cell r="T22">
            <v>16353</v>
          </cell>
        </row>
        <row r="23">
          <cell r="I23" t="str">
            <v>Police Officer Pay &amp; Allowances</v>
          </cell>
        </row>
        <row r="24">
          <cell r="I24" t="str">
            <v>Police Officer Pay &amp; Allowances</v>
          </cell>
        </row>
        <row r="25">
          <cell r="I25" t="str">
            <v>Police Officer Pay &amp; Allowances</v>
          </cell>
        </row>
        <row r="26">
          <cell r="I26" t="str">
            <v>Police Officer Pay &amp; Allowances</v>
          </cell>
        </row>
        <row r="27">
          <cell r="I27" t="str">
            <v>Police Officer Pay &amp; Allowances</v>
          </cell>
        </row>
        <row r="28">
          <cell r="I28" t="str">
            <v>Police Officer Pay &amp; Allowances</v>
          </cell>
          <cell r="T28">
            <v>11829</v>
          </cell>
        </row>
        <row r="29">
          <cell r="I29" t="str">
            <v>Police Officer Pay &amp; Allowances</v>
          </cell>
          <cell r="T29">
            <v>52232</v>
          </cell>
        </row>
        <row r="30">
          <cell r="I30" t="str">
            <v>Police Officer Pay &amp; Allowances</v>
          </cell>
          <cell r="T30">
            <v>3005</v>
          </cell>
        </row>
        <row r="31">
          <cell r="I31" t="str">
            <v>Police Officer Pay &amp; Allowances</v>
          </cell>
          <cell r="T31">
            <v>35000</v>
          </cell>
        </row>
        <row r="32">
          <cell r="I32" t="str">
            <v>Police Officer Pay &amp; Allowances</v>
          </cell>
          <cell r="T32">
            <v>0</v>
          </cell>
        </row>
        <row r="33">
          <cell r="I33" t="str">
            <v>Police Officer Pay &amp; Allowances</v>
          </cell>
          <cell r="T33">
            <v>857817</v>
          </cell>
        </row>
        <row r="34">
          <cell r="I34" t="str">
            <v>Police Officer Pay &amp; Allowances</v>
          </cell>
          <cell r="T34">
            <v>181114.95999999996</v>
          </cell>
        </row>
        <row r="35">
          <cell r="I35" t="str">
            <v>Police Officer Pay &amp; Allowances</v>
          </cell>
          <cell r="T35">
            <v>353978</v>
          </cell>
        </row>
        <row r="36">
          <cell r="I36" t="str">
            <v>Police Officer Pay &amp; Allowances</v>
          </cell>
          <cell r="T36">
            <v>97032343.243999913</v>
          </cell>
        </row>
        <row r="37">
          <cell r="I37"/>
          <cell r="T37"/>
        </row>
        <row r="38">
          <cell r="I38"/>
        </row>
        <row r="39">
          <cell r="I39" t="str">
            <v>Police Staff &amp; CSO Pay &amp; Allowances</v>
          </cell>
          <cell r="T39">
            <v>44267302.679999992</v>
          </cell>
        </row>
        <row r="40">
          <cell r="I40" t="str">
            <v>Police Staff &amp; CSO Pay &amp; Allowances</v>
          </cell>
          <cell r="T40">
            <v>757941.75428571436</v>
          </cell>
        </row>
        <row r="41">
          <cell r="I41" t="str">
            <v>Police Staff &amp; CSO Pay &amp; Allowances</v>
          </cell>
          <cell r="T41">
            <v>32254.94</v>
          </cell>
        </row>
        <row r="42">
          <cell r="I42" t="str">
            <v>Police Staff &amp; CSO Pay &amp; Allowances</v>
          </cell>
          <cell r="T42">
            <v>5373.7</v>
          </cell>
        </row>
        <row r="43">
          <cell r="I43" t="str">
            <v>Police Staff &amp; CSO Pay &amp; Allowances</v>
          </cell>
        </row>
        <row r="44">
          <cell r="I44" t="str">
            <v>Police Staff &amp; CSO Pay &amp; Allowances</v>
          </cell>
          <cell r="T44">
            <v>114288</v>
          </cell>
        </row>
        <row r="45">
          <cell r="I45" t="str">
            <v>Police Staff &amp; CSO Pay &amp; Allowances</v>
          </cell>
          <cell r="T45">
            <v>5383.2500000000009</v>
          </cell>
        </row>
        <row r="46">
          <cell r="I46" t="str">
            <v>Police Staff &amp; CSO Pay &amp; Allowances</v>
          </cell>
          <cell r="T46">
            <v>0</v>
          </cell>
        </row>
        <row r="47">
          <cell r="I47" t="str">
            <v>Police Staff &amp; CSO Pay &amp; Allowances</v>
          </cell>
          <cell r="T47">
            <v>5500</v>
          </cell>
        </row>
        <row r="48">
          <cell r="I48" t="str">
            <v>Police Staff &amp; CSO Pay &amp; Allowances</v>
          </cell>
          <cell r="T48">
            <v>169196</v>
          </cell>
        </row>
        <row r="49">
          <cell r="I49"/>
          <cell r="T49">
            <v>45357240.324285708</v>
          </cell>
        </row>
        <row r="50">
          <cell r="I50"/>
        </row>
        <row r="51">
          <cell r="I51"/>
        </row>
        <row r="52">
          <cell r="I52" t="str">
            <v>Police Officer Overtime &amp; Enhancements</v>
          </cell>
          <cell r="T52">
            <v>94196.986666666679</v>
          </cell>
        </row>
        <row r="53">
          <cell r="I53" t="str">
            <v>Police Officer Overtime &amp; Enhancements</v>
          </cell>
          <cell r="T53">
            <v>969843.73333333293</v>
          </cell>
        </row>
        <row r="54">
          <cell r="I54" t="str">
            <v>Police Officer Overtime &amp; Enhancements</v>
          </cell>
          <cell r="T54">
            <v>1363588.1066666665</v>
          </cell>
        </row>
        <row r="55">
          <cell r="I55" t="str">
            <v>Police Officer Overtime &amp; Enhancements</v>
          </cell>
          <cell r="T55">
            <v>761160.86666666658</v>
          </cell>
        </row>
        <row r="56">
          <cell r="I56"/>
          <cell r="T56">
            <v>3188789.6933333329</v>
          </cell>
        </row>
        <row r="57">
          <cell r="I57"/>
          <cell r="T57"/>
        </row>
        <row r="58">
          <cell r="I58"/>
          <cell r="T58"/>
        </row>
        <row r="59">
          <cell r="I59" t="str">
            <v>Police Staff &amp; CSO Overtime &amp; Enhancements</v>
          </cell>
          <cell r="T59">
            <v>7123.0800000000017</v>
          </cell>
        </row>
        <row r="60">
          <cell r="I60" t="str">
            <v>Police Staff &amp; CSO Overtime &amp; Enhancements</v>
          </cell>
          <cell r="T60">
            <v>386598.97333333339</v>
          </cell>
        </row>
        <row r="61">
          <cell r="I61" t="str">
            <v>Police Staff &amp; CSO Overtime &amp; Enhancements</v>
          </cell>
          <cell r="T61">
            <v>1543601.013333333</v>
          </cell>
        </row>
        <row r="62">
          <cell r="I62"/>
          <cell r="T62">
            <v>1937323.0666666664</v>
          </cell>
        </row>
        <row r="63">
          <cell r="I63"/>
        </row>
        <row r="64">
          <cell r="I64"/>
        </row>
        <row r="65">
          <cell r="I65" t="str">
            <v>Other Employees Related Costs</v>
          </cell>
          <cell r="T65">
            <v>38000</v>
          </cell>
        </row>
        <row r="66">
          <cell r="I66" t="str">
            <v>Other Employees Related Costs</v>
          </cell>
          <cell r="T66">
            <v>75000</v>
          </cell>
        </row>
        <row r="67">
          <cell r="I67" t="str">
            <v>Other Employees Related Costs</v>
          </cell>
          <cell r="T67">
            <v>4500</v>
          </cell>
        </row>
        <row r="68">
          <cell r="I68"/>
          <cell r="T68">
            <v>117500</v>
          </cell>
        </row>
        <row r="69">
          <cell r="I69"/>
        </row>
        <row r="70">
          <cell r="I70"/>
        </row>
        <row r="71">
          <cell r="I71" t="str">
            <v>Other Employees Related Costs</v>
          </cell>
          <cell r="T71">
            <v>319715</v>
          </cell>
        </row>
        <row r="72">
          <cell r="I72"/>
          <cell r="T72">
            <v>319715</v>
          </cell>
        </row>
        <row r="73">
          <cell r="I73"/>
        </row>
        <row r="74">
          <cell r="I74"/>
        </row>
        <row r="75">
          <cell r="I75" t="str">
            <v>Other Employees Related Costs</v>
          </cell>
          <cell r="T75">
            <v>821615</v>
          </cell>
        </row>
        <row r="76">
          <cell r="I76" t="str">
            <v>Other Employees Related Costs</v>
          </cell>
          <cell r="T76">
            <v>27000</v>
          </cell>
        </row>
        <row r="77">
          <cell r="I77" t="str">
            <v>Other Employees Related Costs</v>
          </cell>
          <cell r="T77">
            <v>40000</v>
          </cell>
        </row>
        <row r="78">
          <cell r="I78" t="str">
            <v>Other Employees Related Costs</v>
          </cell>
          <cell r="T78">
            <v>56125</v>
          </cell>
        </row>
        <row r="79">
          <cell r="I79" t="str">
            <v>Other Employees Related Costs</v>
          </cell>
        </row>
        <row r="80">
          <cell r="I80"/>
          <cell r="T80">
            <v>944740</v>
          </cell>
        </row>
        <row r="81">
          <cell r="I81"/>
        </row>
        <row r="82">
          <cell r="I82"/>
        </row>
        <row r="83">
          <cell r="I83" t="str">
            <v>Other Employees Related Costs</v>
          </cell>
          <cell r="T83">
            <v>1918491</v>
          </cell>
        </row>
        <row r="84">
          <cell r="I84" t="str">
            <v>Other Employees Related Costs</v>
          </cell>
          <cell r="T84">
            <v>525830</v>
          </cell>
        </row>
        <row r="85">
          <cell r="I85" t="str">
            <v>Other Employees Related Costs</v>
          </cell>
          <cell r="T85">
            <v>294042.39000000007</v>
          </cell>
        </row>
        <row r="86">
          <cell r="I86"/>
          <cell r="T86">
            <v>0</v>
          </cell>
        </row>
        <row r="87">
          <cell r="I87"/>
          <cell r="T87">
            <v>0</v>
          </cell>
        </row>
        <row r="88">
          <cell r="I88"/>
          <cell r="T88">
            <v>0</v>
          </cell>
        </row>
        <row r="89">
          <cell r="I89"/>
          <cell r="T89">
            <v>0</v>
          </cell>
        </row>
        <row r="90">
          <cell r="I90"/>
          <cell r="T90">
            <v>0</v>
          </cell>
        </row>
        <row r="91">
          <cell r="I91"/>
          <cell r="T91">
            <v>0</v>
          </cell>
        </row>
        <row r="92">
          <cell r="I92"/>
          <cell r="T92">
            <v>0</v>
          </cell>
        </row>
        <row r="93">
          <cell r="I93"/>
          <cell r="T93">
            <v>0</v>
          </cell>
        </row>
        <row r="94">
          <cell r="I94"/>
          <cell r="T94">
            <v>0</v>
          </cell>
        </row>
        <row r="95">
          <cell r="I95"/>
          <cell r="T95">
            <v>0</v>
          </cell>
        </row>
        <row r="96">
          <cell r="I96"/>
          <cell r="T96">
            <v>2738363.39</v>
          </cell>
        </row>
        <row r="97">
          <cell r="I97"/>
          <cell r="T97"/>
        </row>
        <row r="98">
          <cell r="I98"/>
          <cell r="T98"/>
        </row>
        <row r="99">
          <cell r="I99" t="str">
            <v>Other Employees Related Costs</v>
          </cell>
          <cell r="T99">
            <v>0</v>
          </cell>
        </row>
        <row r="100">
          <cell r="I100" t="str">
            <v>Other Employees Related Costs</v>
          </cell>
          <cell r="T100">
            <v>2000</v>
          </cell>
        </row>
        <row r="101">
          <cell r="I101" t="str">
            <v>Other Employees Related Costs</v>
          </cell>
          <cell r="T101">
            <v>1014</v>
          </cell>
        </row>
        <row r="102">
          <cell r="I102"/>
          <cell r="T102">
            <v>3014</v>
          </cell>
        </row>
        <row r="103">
          <cell r="I103"/>
          <cell r="T103"/>
        </row>
        <row r="104">
          <cell r="I104"/>
          <cell r="T104">
            <v>151639028.71828562</v>
          </cell>
        </row>
        <row r="105">
          <cell r="I105"/>
        </row>
        <row r="106">
          <cell r="I106"/>
        </row>
        <row r="107">
          <cell r="I107"/>
        </row>
        <row r="108">
          <cell r="I108" t="str">
            <v>Premises Costs</v>
          </cell>
          <cell r="T108">
            <v>798373</v>
          </cell>
        </row>
        <row r="109">
          <cell r="I109" t="str">
            <v>Premises Costs</v>
          </cell>
          <cell r="T109">
            <v>150954</v>
          </cell>
        </row>
        <row r="110">
          <cell r="I110" t="str">
            <v>Premises Costs</v>
          </cell>
          <cell r="T110">
            <v>108287</v>
          </cell>
        </row>
        <row r="111">
          <cell r="I111" t="str">
            <v>Premises Costs</v>
          </cell>
          <cell r="T111">
            <v>170000</v>
          </cell>
        </row>
        <row r="112">
          <cell r="I112" t="str">
            <v>Premises Costs</v>
          </cell>
          <cell r="T112">
            <v>3000</v>
          </cell>
        </row>
        <row r="113">
          <cell r="I113" t="str">
            <v>Premises Costs</v>
          </cell>
          <cell r="T113">
            <v>8400</v>
          </cell>
        </row>
        <row r="114">
          <cell r="I114" t="str">
            <v>Premises Costs</v>
          </cell>
          <cell r="T114">
            <v>100000</v>
          </cell>
        </row>
        <row r="115">
          <cell r="I115" t="str">
            <v>Premises Costs</v>
          </cell>
          <cell r="T115">
            <v>176298</v>
          </cell>
        </row>
        <row r="116">
          <cell r="I116" t="str">
            <v>Premises Costs</v>
          </cell>
          <cell r="T116">
            <v>260931</v>
          </cell>
        </row>
        <row r="117">
          <cell r="I117" t="str">
            <v>Premises Costs</v>
          </cell>
          <cell r="T117">
            <v>100373</v>
          </cell>
        </row>
        <row r="118">
          <cell r="I118" t="str">
            <v>Premises Costs</v>
          </cell>
          <cell r="T118">
            <v>5029</v>
          </cell>
        </row>
        <row r="119">
          <cell r="I119" t="str">
            <v>Premises Costs</v>
          </cell>
          <cell r="T119">
            <v>6589</v>
          </cell>
        </row>
        <row r="120">
          <cell r="I120" t="str">
            <v>Premises Costs</v>
          </cell>
          <cell r="T120">
            <v>0</v>
          </cell>
        </row>
        <row r="121">
          <cell r="I121"/>
          <cell r="T121">
            <v>1888234</v>
          </cell>
        </row>
        <row r="122">
          <cell r="I122"/>
        </row>
        <row r="123">
          <cell r="I123"/>
        </row>
        <row r="124">
          <cell r="I124" t="str">
            <v>Premises Costs</v>
          </cell>
          <cell r="T124">
            <v>170000</v>
          </cell>
        </row>
        <row r="125">
          <cell r="I125" t="str">
            <v>Premises Costs</v>
          </cell>
          <cell r="T125">
            <v>100000</v>
          </cell>
        </row>
        <row r="126">
          <cell r="I126" t="str">
            <v>Premises Costs</v>
          </cell>
          <cell r="T126">
            <v>665</v>
          </cell>
        </row>
        <row r="127">
          <cell r="I127" t="str">
            <v>Premises Costs</v>
          </cell>
          <cell r="T127">
            <v>763229</v>
          </cell>
        </row>
        <row r="128">
          <cell r="I128" t="str">
            <v>Premises Costs</v>
          </cell>
          <cell r="T128">
            <v>11403</v>
          </cell>
        </row>
        <row r="129">
          <cell r="I129" t="str">
            <v>Premises Costs</v>
          </cell>
          <cell r="T129">
            <v>3138</v>
          </cell>
        </row>
        <row r="130">
          <cell r="I130" t="str">
            <v>Premises Costs</v>
          </cell>
          <cell r="T130">
            <v>122003</v>
          </cell>
        </row>
        <row r="131">
          <cell r="I131" t="str">
            <v>Premises Costs</v>
          </cell>
          <cell r="T131">
            <v>21953</v>
          </cell>
        </row>
        <row r="132">
          <cell r="I132"/>
          <cell r="T132">
            <v>1192391</v>
          </cell>
        </row>
        <row r="133">
          <cell r="I133"/>
        </row>
        <row r="134">
          <cell r="I134"/>
        </row>
        <row r="135">
          <cell r="I135" t="str">
            <v>Premises Costs</v>
          </cell>
          <cell r="T135">
            <v>0</v>
          </cell>
        </row>
        <row r="136">
          <cell r="I136" t="str">
            <v>Premises Costs</v>
          </cell>
          <cell r="T136">
            <v>1263272</v>
          </cell>
        </row>
        <row r="137">
          <cell r="I137" t="str">
            <v>Premises Costs</v>
          </cell>
          <cell r="T137">
            <v>602083</v>
          </cell>
        </row>
        <row r="138">
          <cell r="I138" t="str">
            <v>Premises Costs</v>
          </cell>
          <cell r="T138">
            <v>77141</v>
          </cell>
        </row>
        <row r="139">
          <cell r="I139"/>
          <cell r="T139">
            <v>1942496</v>
          </cell>
        </row>
        <row r="140">
          <cell r="I140"/>
        </row>
        <row r="141">
          <cell r="I141"/>
        </row>
        <row r="142">
          <cell r="I142" t="str">
            <v>Premises Costs</v>
          </cell>
          <cell r="T142">
            <v>996134</v>
          </cell>
        </row>
        <row r="143">
          <cell r="I143" t="str">
            <v>Premises Costs</v>
          </cell>
          <cell r="T143">
            <v>1266620.3800000001</v>
          </cell>
        </row>
        <row r="144">
          <cell r="I144" t="str">
            <v>Premises Costs</v>
          </cell>
          <cell r="T144">
            <v>40700</v>
          </cell>
        </row>
        <row r="145">
          <cell r="I145"/>
          <cell r="T145">
            <v>2303454.38</v>
          </cell>
        </row>
        <row r="146">
          <cell r="I146"/>
        </row>
        <row r="147">
          <cell r="I147"/>
        </row>
        <row r="148">
          <cell r="I148" t="str">
            <v>Premises Costs</v>
          </cell>
          <cell r="T148">
            <v>150477.00399999999</v>
          </cell>
        </row>
        <row r="149">
          <cell r="I149"/>
          <cell r="T149">
            <v>150477.00399999999</v>
          </cell>
        </row>
        <row r="150">
          <cell r="I150"/>
        </row>
        <row r="151">
          <cell r="I151"/>
        </row>
        <row r="152">
          <cell r="I152"/>
          <cell r="T152">
            <v>0</v>
          </cell>
        </row>
        <row r="153">
          <cell r="I153"/>
          <cell r="T153">
            <v>0</v>
          </cell>
        </row>
        <row r="154">
          <cell r="I154"/>
          <cell r="T154">
            <v>0</v>
          </cell>
        </row>
        <row r="155">
          <cell r="I155"/>
          <cell r="T155">
            <v>0</v>
          </cell>
        </row>
        <row r="156">
          <cell r="I156"/>
          <cell r="T156">
            <v>0</v>
          </cell>
        </row>
        <row r="157">
          <cell r="I157"/>
          <cell r="T157">
            <v>0</v>
          </cell>
        </row>
        <row r="158">
          <cell r="I158"/>
          <cell r="T158">
            <v>0</v>
          </cell>
        </row>
        <row r="159">
          <cell r="I159"/>
        </row>
        <row r="160">
          <cell r="I160"/>
          <cell r="T160">
            <v>7477052.3839999996</v>
          </cell>
        </row>
        <row r="161">
          <cell r="I161"/>
        </row>
        <row r="162">
          <cell r="I162"/>
        </row>
        <row r="163">
          <cell r="I163"/>
        </row>
        <row r="164">
          <cell r="I164" t="str">
            <v>Transport Costs</v>
          </cell>
          <cell r="T164">
            <v>8661</v>
          </cell>
        </row>
        <row r="165">
          <cell r="I165" t="str">
            <v>Transport Costs</v>
          </cell>
          <cell r="T165">
            <v>118269</v>
          </cell>
        </row>
        <row r="166">
          <cell r="I166" t="str">
            <v>Transport Costs</v>
          </cell>
          <cell r="T166">
            <v>0</v>
          </cell>
        </row>
        <row r="167">
          <cell r="I167" t="str">
            <v>Transport Costs</v>
          </cell>
          <cell r="T167">
            <v>45087</v>
          </cell>
        </row>
        <row r="168">
          <cell r="I168" t="str">
            <v>Transport Costs</v>
          </cell>
          <cell r="T168">
            <v>39417</v>
          </cell>
        </row>
        <row r="169">
          <cell r="I169" t="str">
            <v>Transport Costs</v>
          </cell>
          <cell r="T169">
            <v>92998</v>
          </cell>
        </row>
        <row r="170">
          <cell r="I170" t="str">
            <v>Transport Costs</v>
          </cell>
          <cell r="T170">
            <v>47458</v>
          </cell>
        </row>
        <row r="171">
          <cell r="I171"/>
          <cell r="T171">
            <v>351890</v>
          </cell>
        </row>
        <row r="172">
          <cell r="I172"/>
          <cell r="T172"/>
        </row>
        <row r="173">
          <cell r="I173"/>
          <cell r="T173"/>
        </row>
        <row r="174">
          <cell r="I174" t="str">
            <v>Transport Costs</v>
          </cell>
          <cell r="T174">
            <v>24037</v>
          </cell>
        </row>
        <row r="175">
          <cell r="I175" t="str">
            <v>Transport Costs</v>
          </cell>
          <cell r="T175">
            <v>0</v>
          </cell>
        </row>
        <row r="176">
          <cell r="I176" t="str">
            <v>Transport Costs</v>
          </cell>
          <cell r="T176">
            <v>801030</v>
          </cell>
        </row>
        <row r="177">
          <cell r="I177"/>
          <cell r="T177">
            <v>825067</v>
          </cell>
        </row>
        <row r="178">
          <cell r="I178"/>
        </row>
        <row r="179">
          <cell r="I179"/>
        </row>
        <row r="180">
          <cell r="I180" t="str">
            <v>Transport Costs</v>
          </cell>
          <cell r="T180">
            <v>341316</v>
          </cell>
        </row>
        <row r="181">
          <cell r="I181" t="str">
            <v>Transport Costs</v>
          </cell>
          <cell r="T181">
            <v>181085</v>
          </cell>
        </row>
        <row r="182">
          <cell r="I182" t="str">
            <v>Transport Costs</v>
          </cell>
          <cell r="T182">
            <v>111742</v>
          </cell>
        </row>
        <row r="183">
          <cell r="I183" t="str">
            <v>Transport Costs</v>
          </cell>
          <cell r="T183">
            <v>180</v>
          </cell>
        </row>
        <row r="184">
          <cell r="I184" t="str">
            <v>Transport Costs</v>
          </cell>
          <cell r="T184">
            <v>169180</v>
          </cell>
        </row>
        <row r="185">
          <cell r="I185" t="str">
            <v>Transport Costs</v>
          </cell>
          <cell r="T185">
            <v>47180</v>
          </cell>
        </row>
        <row r="186">
          <cell r="I186"/>
          <cell r="T186">
            <v>850683</v>
          </cell>
        </row>
        <row r="187">
          <cell r="I187"/>
        </row>
        <row r="188">
          <cell r="I188"/>
        </row>
        <row r="189">
          <cell r="I189" t="str">
            <v>Transport Costs</v>
          </cell>
          <cell r="T189">
            <v>829259</v>
          </cell>
        </row>
        <row r="190">
          <cell r="I190" t="str">
            <v>Transport Costs</v>
          </cell>
          <cell r="T190">
            <v>475000</v>
          </cell>
        </row>
        <row r="191">
          <cell r="I191" t="str">
            <v>Transport Costs</v>
          </cell>
          <cell r="T191">
            <v>1258</v>
          </cell>
        </row>
        <row r="192">
          <cell r="I192" t="str">
            <v>Transport Costs</v>
          </cell>
          <cell r="T192">
            <v>14685</v>
          </cell>
        </row>
        <row r="193">
          <cell r="I193"/>
          <cell r="T193">
            <v>1320202</v>
          </cell>
        </row>
        <row r="194">
          <cell r="I194"/>
        </row>
        <row r="195">
          <cell r="I195"/>
        </row>
        <row r="196">
          <cell r="I196"/>
          <cell r="T196">
            <v>0</v>
          </cell>
        </row>
        <row r="197">
          <cell r="I197"/>
          <cell r="T197">
            <v>0</v>
          </cell>
        </row>
        <row r="198">
          <cell r="I198"/>
          <cell r="T198">
            <v>0</v>
          </cell>
        </row>
        <row r="199">
          <cell r="I199"/>
          <cell r="T199">
            <v>0</v>
          </cell>
        </row>
        <row r="200">
          <cell r="I200"/>
        </row>
        <row r="201">
          <cell r="I201"/>
          <cell r="T201">
            <v>3347842</v>
          </cell>
        </row>
        <row r="202">
          <cell r="I202"/>
        </row>
        <row r="203">
          <cell r="I203"/>
        </row>
        <row r="204">
          <cell r="I204"/>
        </row>
        <row r="205">
          <cell r="I205" t="str">
            <v>Supplies &amp; Services</v>
          </cell>
          <cell r="T205">
            <v>486307</v>
          </cell>
        </row>
        <row r="206">
          <cell r="I206" t="str">
            <v>Supplies &amp; Services</v>
          </cell>
          <cell r="T206">
            <v>0</v>
          </cell>
        </row>
        <row r="207">
          <cell r="I207" t="str">
            <v>Supplies &amp; Services</v>
          </cell>
          <cell r="T207">
            <v>0</v>
          </cell>
        </row>
        <row r="208">
          <cell r="I208" t="str">
            <v>Supplies &amp; Services</v>
          </cell>
          <cell r="T208">
            <v>206000</v>
          </cell>
        </row>
        <row r="209">
          <cell r="I209" t="str">
            <v>Supplies &amp; Services</v>
          </cell>
          <cell r="T209">
            <v>17126</v>
          </cell>
        </row>
        <row r="210">
          <cell r="I210" t="str">
            <v>Supplies &amp; Services</v>
          </cell>
          <cell r="T210">
            <v>74969</v>
          </cell>
        </row>
        <row r="211">
          <cell r="I211" t="str">
            <v>Supplies &amp; Services</v>
          </cell>
          <cell r="T211">
            <v>53000</v>
          </cell>
        </row>
        <row r="212">
          <cell r="I212" t="str">
            <v>Supplies &amp; Services</v>
          </cell>
          <cell r="T212">
            <v>206999</v>
          </cell>
        </row>
        <row r="213">
          <cell r="I213" t="str">
            <v>Supplies &amp; Services</v>
          </cell>
          <cell r="T213">
            <v>700</v>
          </cell>
        </row>
        <row r="214">
          <cell r="I214" t="str">
            <v>Supplies &amp; Services</v>
          </cell>
          <cell r="T214">
            <v>16895</v>
          </cell>
        </row>
        <row r="215">
          <cell r="I215"/>
          <cell r="T215">
            <v>1061996</v>
          </cell>
        </row>
        <row r="216">
          <cell r="I216"/>
        </row>
        <row r="217">
          <cell r="I217"/>
        </row>
        <row r="218">
          <cell r="I218" t="str">
            <v>Supplies &amp; Services</v>
          </cell>
          <cell r="T218">
            <v>23989</v>
          </cell>
        </row>
        <row r="219">
          <cell r="I219" t="str">
            <v>Supplies &amp; Services</v>
          </cell>
          <cell r="T219">
            <v>210179.20000000001</v>
          </cell>
        </row>
        <row r="220">
          <cell r="I220" t="str">
            <v>Supplies &amp; Services</v>
          </cell>
          <cell r="T220">
            <v>7370</v>
          </cell>
        </row>
        <row r="221">
          <cell r="I221" t="str">
            <v>Supplies &amp; Services</v>
          </cell>
          <cell r="T221">
            <v>46782</v>
          </cell>
        </row>
        <row r="222">
          <cell r="I222" t="str">
            <v>Supplies &amp; Services</v>
          </cell>
          <cell r="T222">
            <v>4000</v>
          </cell>
        </row>
        <row r="223">
          <cell r="I223" t="str">
            <v>Supplies &amp; Services</v>
          </cell>
          <cell r="T223">
            <v>855</v>
          </cell>
        </row>
        <row r="224">
          <cell r="I224"/>
          <cell r="T224">
            <v>293175.2</v>
          </cell>
        </row>
        <row r="225">
          <cell r="I225"/>
          <cell r="T225"/>
        </row>
        <row r="226">
          <cell r="I226"/>
          <cell r="T226"/>
        </row>
        <row r="227">
          <cell r="I227" t="str">
            <v>Supplies &amp; Services</v>
          </cell>
          <cell r="T227">
            <v>350387.66</v>
          </cell>
        </row>
        <row r="228">
          <cell r="I228"/>
          <cell r="T228">
            <v>350387.66</v>
          </cell>
        </row>
        <row r="229">
          <cell r="I229"/>
        </row>
        <row r="230">
          <cell r="I230"/>
        </row>
        <row r="231">
          <cell r="I231" t="str">
            <v>Supplies &amp; Services</v>
          </cell>
          <cell r="T231">
            <v>0</v>
          </cell>
        </row>
        <row r="232">
          <cell r="I232" t="str">
            <v>Supplies &amp; Services</v>
          </cell>
          <cell r="T232">
            <v>45583</v>
          </cell>
        </row>
        <row r="233">
          <cell r="I233" t="str">
            <v>Supplies &amp; Services</v>
          </cell>
          <cell r="T233">
            <v>30000</v>
          </cell>
        </row>
        <row r="234">
          <cell r="I234" t="str">
            <v>Supplies &amp; Services</v>
          </cell>
          <cell r="T234">
            <v>41765</v>
          </cell>
        </row>
        <row r="235">
          <cell r="I235" t="str">
            <v>Supplies &amp; Services</v>
          </cell>
          <cell r="T235">
            <v>9816</v>
          </cell>
        </row>
        <row r="236">
          <cell r="I236" t="str">
            <v>Supplies &amp; Services</v>
          </cell>
          <cell r="T236">
            <v>13444</v>
          </cell>
        </row>
        <row r="237">
          <cell r="I237" t="str">
            <v>Supplies &amp; Services</v>
          </cell>
          <cell r="T237">
            <v>67035</v>
          </cell>
        </row>
        <row r="238">
          <cell r="I238" t="str">
            <v>Supplies &amp; Services</v>
          </cell>
          <cell r="T238">
            <v>0</v>
          </cell>
        </row>
        <row r="239">
          <cell r="I239"/>
          <cell r="T239">
            <v>207643</v>
          </cell>
        </row>
        <row r="240">
          <cell r="I240"/>
        </row>
        <row r="241">
          <cell r="I241"/>
        </row>
        <row r="242">
          <cell r="I242" t="str">
            <v>Supplies &amp; Services</v>
          </cell>
          <cell r="T242">
            <v>78750</v>
          </cell>
        </row>
        <row r="243">
          <cell r="I243" t="str">
            <v>Supplies &amp; Services</v>
          </cell>
          <cell r="T243">
            <v>833155</v>
          </cell>
        </row>
        <row r="244">
          <cell r="I244" t="str">
            <v>Supplies &amp; Services</v>
          </cell>
          <cell r="T244">
            <v>4500</v>
          </cell>
        </row>
        <row r="245">
          <cell r="I245"/>
          <cell r="T245">
            <v>916405</v>
          </cell>
        </row>
        <row r="246">
          <cell r="I246"/>
        </row>
        <row r="247">
          <cell r="I247"/>
        </row>
        <row r="248">
          <cell r="I248" t="str">
            <v>Supplies &amp; Services</v>
          </cell>
          <cell r="T248">
            <v>70000</v>
          </cell>
        </row>
        <row r="249">
          <cell r="I249" t="str">
            <v>Supplies &amp; Services</v>
          </cell>
          <cell r="T249">
            <v>0</v>
          </cell>
        </row>
        <row r="250">
          <cell r="I250" t="str">
            <v>Supplies &amp; Services</v>
          </cell>
          <cell r="T250">
            <v>550000</v>
          </cell>
        </row>
        <row r="251">
          <cell r="I251" t="str">
            <v>Supplies &amp; Services</v>
          </cell>
          <cell r="T251">
            <v>48518</v>
          </cell>
        </row>
        <row r="252">
          <cell r="I252"/>
          <cell r="T252">
            <v>668518</v>
          </cell>
        </row>
        <row r="253">
          <cell r="I253"/>
          <cell r="T253"/>
        </row>
        <row r="254">
          <cell r="I254"/>
          <cell r="T254"/>
        </row>
        <row r="255">
          <cell r="I255" t="str">
            <v>Supplies &amp; Services</v>
          </cell>
          <cell r="T255">
            <v>240000</v>
          </cell>
        </row>
        <row r="256">
          <cell r="I256" t="str">
            <v>Supplies &amp; Services</v>
          </cell>
          <cell r="T256">
            <v>62244</v>
          </cell>
        </row>
        <row r="257">
          <cell r="I257" t="str">
            <v>Supplies &amp; Services</v>
          </cell>
          <cell r="T257">
            <v>103068</v>
          </cell>
        </row>
        <row r="258">
          <cell r="I258" t="str">
            <v>Supplies &amp; Services</v>
          </cell>
          <cell r="T258">
            <v>5904</v>
          </cell>
        </row>
        <row r="259">
          <cell r="I259" t="str">
            <v>Supplies &amp; Services</v>
          </cell>
          <cell r="T259">
            <v>80000</v>
          </cell>
        </row>
        <row r="260">
          <cell r="I260" t="str">
            <v>Supplies &amp; Services</v>
          </cell>
          <cell r="T260">
            <v>48000</v>
          </cell>
        </row>
        <row r="261">
          <cell r="I261" t="str">
            <v>Supplies &amp; Services</v>
          </cell>
          <cell r="T261">
            <v>80000</v>
          </cell>
        </row>
        <row r="262">
          <cell r="I262" t="str">
            <v>Supplies &amp; Services</v>
          </cell>
          <cell r="T262">
            <v>2848283</v>
          </cell>
        </row>
        <row r="263">
          <cell r="I263" t="str">
            <v>Supplies &amp; Services</v>
          </cell>
          <cell r="T263">
            <v>11592338</v>
          </cell>
        </row>
        <row r="264">
          <cell r="I264" t="str">
            <v>Supplies &amp; Services</v>
          </cell>
          <cell r="T264">
            <v>19816</v>
          </cell>
        </row>
        <row r="265">
          <cell r="I265" t="str">
            <v>Supplies &amp; Services</v>
          </cell>
          <cell r="T265">
            <v>0</v>
          </cell>
        </row>
        <row r="266">
          <cell r="I266" t="str">
            <v>Supplies &amp; Services</v>
          </cell>
          <cell r="T266">
            <v>5607918.75</v>
          </cell>
        </row>
        <row r="267">
          <cell r="I267" t="str">
            <v>Supplies &amp; Services</v>
          </cell>
          <cell r="T267">
            <v>223634</v>
          </cell>
        </row>
        <row r="268">
          <cell r="I268" t="str">
            <v>Supplies &amp; Services</v>
          </cell>
          <cell r="T268">
            <v>0</v>
          </cell>
        </row>
        <row r="269">
          <cell r="I269" t="str">
            <v>Supplies &amp; Services</v>
          </cell>
          <cell r="T269">
            <v>27013</v>
          </cell>
        </row>
        <row r="270">
          <cell r="I270" t="str">
            <v>Supplies &amp; Services</v>
          </cell>
          <cell r="T270">
            <v>90000</v>
          </cell>
        </row>
        <row r="271">
          <cell r="I271" t="str">
            <v>Supplies &amp; Services</v>
          </cell>
          <cell r="T271">
            <v>7500</v>
          </cell>
        </row>
        <row r="272">
          <cell r="I272" t="str">
            <v>Supplies &amp; Services</v>
          </cell>
          <cell r="T272">
            <v>94500</v>
          </cell>
        </row>
        <row r="273">
          <cell r="I273"/>
          <cell r="T273">
            <v>21130218.75</v>
          </cell>
        </row>
        <row r="274">
          <cell r="I274"/>
          <cell r="T274"/>
        </row>
        <row r="275">
          <cell r="I275"/>
          <cell r="T275"/>
        </row>
        <row r="276">
          <cell r="I276" t="str">
            <v>Supplies &amp; Services</v>
          </cell>
          <cell r="T276">
            <v>696987</v>
          </cell>
        </row>
        <row r="277">
          <cell r="I277" t="str">
            <v>Supplies &amp; Services</v>
          </cell>
          <cell r="T277">
            <v>43639</v>
          </cell>
        </row>
        <row r="278">
          <cell r="I278" t="str">
            <v>Supplies &amp; Services</v>
          </cell>
          <cell r="T278">
            <v>94529.52</v>
          </cell>
        </row>
        <row r="279">
          <cell r="I279" t="str">
            <v>Supplies &amp; Services</v>
          </cell>
          <cell r="T279">
            <v>3493136</v>
          </cell>
        </row>
        <row r="280">
          <cell r="I280"/>
          <cell r="T280">
            <v>4328291.5199999996</v>
          </cell>
        </row>
        <row r="281">
          <cell r="I281"/>
        </row>
        <row r="282">
          <cell r="I282"/>
        </row>
        <row r="283">
          <cell r="I283" t="str">
            <v>Supplies &amp; Services</v>
          </cell>
          <cell r="T283">
            <v>0</v>
          </cell>
        </row>
        <row r="284">
          <cell r="I284" t="str">
            <v>Supplies &amp; Services</v>
          </cell>
          <cell r="T284">
            <v>263245</v>
          </cell>
        </row>
        <row r="285">
          <cell r="I285" t="str">
            <v>Supplies &amp; Services</v>
          </cell>
          <cell r="T285">
            <v>0</v>
          </cell>
        </row>
        <row r="286">
          <cell r="I286" t="str">
            <v>Supplies &amp; Services</v>
          </cell>
          <cell r="T286">
            <v>7901</v>
          </cell>
        </row>
        <row r="287">
          <cell r="I287" t="str">
            <v>Supplies &amp; Services</v>
          </cell>
          <cell r="T287">
            <v>4346</v>
          </cell>
        </row>
        <row r="288">
          <cell r="I288" t="str">
            <v>Supplies &amp; Services</v>
          </cell>
          <cell r="T288">
            <v>258683</v>
          </cell>
        </row>
        <row r="289">
          <cell r="I289" t="str">
            <v>Supplies &amp; Services</v>
          </cell>
          <cell r="T289">
            <v>2500</v>
          </cell>
        </row>
        <row r="290">
          <cell r="I290" t="str">
            <v>Supplies &amp; Services</v>
          </cell>
          <cell r="T290">
            <v>35904</v>
          </cell>
        </row>
        <row r="291">
          <cell r="I291" t="str">
            <v>Supplies &amp; Services</v>
          </cell>
          <cell r="T291">
            <v>550132</v>
          </cell>
        </row>
        <row r="292">
          <cell r="I292" t="str">
            <v>Supplies &amp; Services</v>
          </cell>
          <cell r="T292">
            <v>0</v>
          </cell>
        </row>
        <row r="293">
          <cell r="I293"/>
          <cell r="T293">
            <v>1122711</v>
          </cell>
        </row>
        <row r="294">
          <cell r="I294"/>
        </row>
        <row r="295">
          <cell r="I295"/>
        </row>
        <row r="296">
          <cell r="I296" t="str">
            <v>Supplies &amp; Services</v>
          </cell>
          <cell r="T296">
            <v>536450</v>
          </cell>
        </row>
        <row r="297">
          <cell r="I297" t="str">
            <v>Supplies &amp; Services</v>
          </cell>
          <cell r="T297">
            <v>60250</v>
          </cell>
        </row>
        <row r="298">
          <cell r="I298" t="str">
            <v>Supplies &amp; Services</v>
          </cell>
          <cell r="T298">
            <v>8265.0400000000009</v>
          </cell>
        </row>
        <row r="299">
          <cell r="I299" t="str">
            <v>Supplies &amp; Services</v>
          </cell>
          <cell r="T299">
            <v>46901</v>
          </cell>
        </row>
        <row r="300">
          <cell r="I300" t="str">
            <v>Supplies &amp; Services</v>
          </cell>
          <cell r="T300">
            <v>5732.97</v>
          </cell>
        </row>
        <row r="301">
          <cell r="I301"/>
          <cell r="T301">
            <v>657599.01</v>
          </cell>
        </row>
        <row r="302">
          <cell r="I302"/>
          <cell r="T302"/>
        </row>
        <row r="303">
          <cell r="I303"/>
          <cell r="T303"/>
        </row>
        <row r="304">
          <cell r="I304" t="str">
            <v>Supplies &amp; Services</v>
          </cell>
          <cell r="T304">
            <v>0</v>
          </cell>
        </row>
        <row r="305">
          <cell r="I305" t="str">
            <v>Supplies &amp; Services</v>
          </cell>
          <cell r="T305">
            <v>46223</v>
          </cell>
        </row>
        <row r="306">
          <cell r="I306" t="str">
            <v>Supplies &amp; Services</v>
          </cell>
          <cell r="T306">
            <v>328759</v>
          </cell>
        </row>
        <row r="307">
          <cell r="I307" t="str">
            <v>Supplies &amp; Services</v>
          </cell>
          <cell r="T307">
            <v>387497</v>
          </cell>
        </row>
        <row r="308">
          <cell r="I308" t="str">
            <v>Supplies &amp; Services</v>
          </cell>
          <cell r="T308">
            <v>45936</v>
          </cell>
        </row>
        <row r="309">
          <cell r="I309" t="str">
            <v>Supplies &amp; Services</v>
          </cell>
          <cell r="T309">
            <v>0</v>
          </cell>
        </row>
        <row r="310">
          <cell r="I310" t="str">
            <v>Supplies &amp; Services</v>
          </cell>
          <cell r="T310">
            <v>1421</v>
          </cell>
        </row>
        <row r="311">
          <cell r="I311" t="str">
            <v>Supplies &amp; Services</v>
          </cell>
          <cell r="T311">
            <v>45482</v>
          </cell>
        </row>
        <row r="312">
          <cell r="I312" t="str">
            <v>Supplies &amp; Services</v>
          </cell>
          <cell r="T312">
            <v>111821</v>
          </cell>
        </row>
        <row r="313">
          <cell r="I313" t="str">
            <v>Supplies &amp; Services</v>
          </cell>
          <cell r="T313">
            <v>1000</v>
          </cell>
        </row>
        <row r="314">
          <cell r="I314" t="str">
            <v>Supplies &amp; Services</v>
          </cell>
          <cell r="T314">
            <v>30125</v>
          </cell>
        </row>
        <row r="315">
          <cell r="I315" t="str">
            <v>Supplies &amp; Services</v>
          </cell>
          <cell r="T315">
            <v>0</v>
          </cell>
        </row>
        <row r="316">
          <cell r="I316" t="str">
            <v>Supplies &amp; Services</v>
          </cell>
          <cell r="T316">
            <v>820000</v>
          </cell>
        </row>
        <row r="317">
          <cell r="I317" t="str">
            <v>Supplies &amp; Services</v>
          </cell>
          <cell r="T317">
            <v>0</v>
          </cell>
        </row>
        <row r="318">
          <cell r="I318" t="str">
            <v>Supplies &amp; Services</v>
          </cell>
          <cell r="T318">
            <v>40000</v>
          </cell>
        </row>
        <row r="319">
          <cell r="I319" t="str">
            <v>Supplies &amp; Services</v>
          </cell>
          <cell r="T319">
            <v>0</v>
          </cell>
        </row>
        <row r="320">
          <cell r="I320" t="str">
            <v>Supplies &amp; Services</v>
          </cell>
          <cell r="T320">
            <v>9042.41</v>
          </cell>
        </row>
        <row r="321">
          <cell r="I321" t="str">
            <v>Supplies &amp; Services</v>
          </cell>
          <cell r="T321">
            <v>0</v>
          </cell>
        </row>
        <row r="322">
          <cell r="I322" t="str">
            <v>Supplies &amp; Services</v>
          </cell>
          <cell r="T322">
            <v>19000</v>
          </cell>
        </row>
        <row r="323">
          <cell r="I323" t="str">
            <v>Supplies &amp; Services</v>
          </cell>
          <cell r="T323">
            <v>6683</v>
          </cell>
        </row>
        <row r="324">
          <cell r="I324" t="str">
            <v>Supplies &amp; Services</v>
          </cell>
          <cell r="T324">
            <v>232080</v>
          </cell>
        </row>
        <row r="325">
          <cell r="I325"/>
          <cell r="T325">
            <v>2125069.41</v>
          </cell>
        </row>
        <row r="326">
          <cell r="I326"/>
        </row>
        <row r="327">
          <cell r="I327"/>
        </row>
        <row r="328">
          <cell r="I328"/>
          <cell r="T328">
            <v>0</v>
          </cell>
        </row>
        <row r="329">
          <cell r="I329"/>
          <cell r="T329">
            <v>0</v>
          </cell>
        </row>
        <row r="330">
          <cell r="I330"/>
          <cell r="T330">
            <v>0</v>
          </cell>
        </row>
        <row r="331">
          <cell r="I331"/>
          <cell r="T331">
            <v>0</v>
          </cell>
        </row>
        <row r="332">
          <cell r="I332"/>
          <cell r="T332">
            <v>0</v>
          </cell>
        </row>
        <row r="333">
          <cell r="I333"/>
          <cell r="T333">
            <v>0</v>
          </cell>
        </row>
        <row r="334">
          <cell r="I334"/>
          <cell r="T334">
            <v>0</v>
          </cell>
        </row>
        <row r="335">
          <cell r="I335"/>
          <cell r="T335">
            <v>0</v>
          </cell>
        </row>
        <row r="336">
          <cell r="I336"/>
          <cell r="T336">
            <v>0</v>
          </cell>
        </row>
        <row r="337">
          <cell r="I337"/>
          <cell r="T337">
            <v>0</v>
          </cell>
        </row>
        <row r="338">
          <cell r="I338"/>
          <cell r="T338">
            <v>0</v>
          </cell>
        </row>
        <row r="339">
          <cell r="I339"/>
          <cell r="T339">
            <v>0</v>
          </cell>
        </row>
        <row r="340">
          <cell r="I340"/>
          <cell r="T340">
            <v>0</v>
          </cell>
        </row>
        <row r="341">
          <cell r="I341"/>
          <cell r="T341">
            <v>0</v>
          </cell>
        </row>
        <row r="342">
          <cell r="I342"/>
          <cell r="T342">
            <v>0</v>
          </cell>
        </row>
        <row r="343">
          <cell r="I343"/>
        </row>
        <row r="344">
          <cell r="I344"/>
          <cell r="T344">
            <v>32862014.549999997</v>
          </cell>
        </row>
        <row r="345">
          <cell r="I345"/>
        </row>
        <row r="346">
          <cell r="I346"/>
        </row>
        <row r="347">
          <cell r="I347"/>
        </row>
        <row r="348">
          <cell r="I348" t="str">
            <v>Contribution to Police Computer Co.</v>
          </cell>
          <cell r="T348">
            <v>1532852.11</v>
          </cell>
        </row>
        <row r="349">
          <cell r="I349"/>
          <cell r="T349">
            <v>1532852.11</v>
          </cell>
        </row>
        <row r="350">
          <cell r="I350"/>
        </row>
        <row r="351">
          <cell r="I351"/>
        </row>
        <row r="352">
          <cell r="I352" t="str">
            <v>Capital Charge</v>
          </cell>
          <cell r="T352">
            <v>0</v>
          </cell>
        </row>
        <row r="353">
          <cell r="I353" t="str">
            <v>Capital Charge</v>
          </cell>
          <cell r="T353">
            <v>0</v>
          </cell>
        </row>
        <row r="354">
          <cell r="I354" t="str">
            <v>Capital Charge</v>
          </cell>
          <cell r="T354">
            <v>0</v>
          </cell>
        </row>
        <row r="355">
          <cell r="I355" t="str">
            <v>Capital Charge</v>
          </cell>
          <cell r="T355">
            <v>0</v>
          </cell>
        </row>
        <row r="356">
          <cell r="I356"/>
          <cell r="T356">
            <v>0</v>
          </cell>
        </row>
        <row r="357">
          <cell r="I357"/>
          <cell r="T357">
            <v>0</v>
          </cell>
        </row>
        <row r="358">
          <cell r="I358"/>
          <cell r="T358">
            <v>0</v>
          </cell>
        </row>
        <row r="359">
          <cell r="I359"/>
          <cell r="T359">
            <v>0</v>
          </cell>
        </row>
        <row r="360">
          <cell r="I360"/>
          <cell r="T360">
            <v>0</v>
          </cell>
        </row>
        <row r="361">
          <cell r="I361"/>
        </row>
        <row r="362">
          <cell r="I362"/>
        </row>
        <row r="363">
          <cell r="I363"/>
          <cell r="T363">
            <v>0</v>
          </cell>
        </row>
        <row r="364">
          <cell r="I364"/>
          <cell r="T364">
            <v>0</v>
          </cell>
        </row>
        <row r="365">
          <cell r="I365"/>
          <cell r="T365">
            <v>0</v>
          </cell>
        </row>
        <row r="366">
          <cell r="I366"/>
          <cell r="T366">
            <v>0</v>
          </cell>
        </row>
        <row r="367">
          <cell r="I367"/>
        </row>
        <row r="368">
          <cell r="I368"/>
        </row>
        <row r="369">
          <cell r="I369" t="str">
            <v>Development Funds</v>
          </cell>
          <cell r="T369">
            <v>0</v>
          </cell>
        </row>
        <row r="370">
          <cell r="I370"/>
          <cell r="T370">
            <v>0</v>
          </cell>
        </row>
        <row r="371">
          <cell r="I371"/>
        </row>
        <row r="372">
          <cell r="I372"/>
        </row>
        <row r="373">
          <cell r="I373" t="str">
            <v>Use of Earmarked Reserves</v>
          </cell>
          <cell r="T373">
            <v>-3533103</v>
          </cell>
        </row>
        <row r="374">
          <cell r="I374" t="str">
            <v>Use of Earmarked Reserves</v>
          </cell>
          <cell r="T374">
            <v>0</v>
          </cell>
        </row>
        <row r="375">
          <cell r="I375" t="str">
            <v>Use of Earmarked Reserves</v>
          </cell>
          <cell r="T375">
            <v>0</v>
          </cell>
        </row>
        <row r="376">
          <cell r="I376" t="str">
            <v>Use of Earmarked Reserves</v>
          </cell>
          <cell r="T376">
            <v>0</v>
          </cell>
        </row>
        <row r="377">
          <cell r="I377"/>
          <cell r="T377">
            <v>0</v>
          </cell>
        </row>
        <row r="378">
          <cell r="I378" t="str">
            <v>Transfers to Reserves</v>
          </cell>
          <cell r="T378">
            <v>0</v>
          </cell>
        </row>
        <row r="379">
          <cell r="I379" t="str">
            <v>Transfers to Reserves</v>
          </cell>
          <cell r="T379">
            <v>0</v>
          </cell>
        </row>
        <row r="380">
          <cell r="I380" t="str">
            <v>Transfers to Reserves</v>
          </cell>
          <cell r="T380">
            <v>220849</v>
          </cell>
        </row>
        <row r="381">
          <cell r="I381" t="str">
            <v>Transfers to Reserves</v>
          </cell>
          <cell r="T381">
            <v>0</v>
          </cell>
        </row>
        <row r="382">
          <cell r="I382" t="str">
            <v>Revenue Contribution To Capital/Projects Scheme</v>
          </cell>
          <cell r="T382">
            <v>7150500</v>
          </cell>
        </row>
        <row r="383">
          <cell r="I383"/>
          <cell r="T383">
            <v>3838246</v>
          </cell>
        </row>
        <row r="384">
          <cell r="I384"/>
          <cell r="T384"/>
        </row>
        <row r="385">
          <cell r="I385"/>
          <cell r="T385"/>
        </row>
        <row r="386">
          <cell r="I386"/>
          <cell r="T386">
            <v>0</v>
          </cell>
        </row>
        <row r="387">
          <cell r="I387"/>
          <cell r="T387">
            <v>0</v>
          </cell>
        </row>
        <row r="388">
          <cell r="I388"/>
          <cell r="T388">
            <v>0</v>
          </cell>
        </row>
        <row r="389">
          <cell r="I389"/>
          <cell r="T389">
            <v>0</v>
          </cell>
        </row>
        <row r="390">
          <cell r="I390"/>
          <cell r="T390">
            <v>0</v>
          </cell>
        </row>
        <row r="391">
          <cell r="I391"/>
          <cell r="T391">
            <v>0</v>
          </cell>
        </row>
        <row r="392">
          <cell r="I392"/>
          <cell r="T392">
            <v>0</v>
          </cell>
        </row>
        <row r="393">
          <cell r="I393"/>
          <cell r="T393"/>
        </row>
        <row r="394">
          <cell r="I394"/>
          <cell r="T394"/>
        </row>
        <row r="395">
          <cell r="I395"/>
          <cell r="T395">
            <v>0</v>
          </cell>
        </row>
        <row r="396">
          <cell r="I396"/>
          <cell r="T396">
            <v>0</v>
          </cell>
        </row>
        <row r="397">
          <cell r="I397" t="str">
            <v>Capital Charge</v>
          </cell>
          <cell r="T397">
            <v>0</v>
          </cell>
        </row>
        <row r="398">
          <cell r="I398"/>
          <cell r="T398">
            <v>0</v>
          </cell>
        </row>
        <row r="399">
          <cell r="I399"/>
          <cell r="T399">
            <v>0</v>
          </cell>
        </row>
        <row r="400">
          <cell r="I400"/>
          <cell r="T400"/>
        </row>
        <row r="401">
          <cell r="I401"/>
          <cell r="T401">
            <v>5371098.1100000003</v>
          </cell>
        </row>
        <row r="402">
          <cell r="I402"/>
          <cell r="T402"/>
        </row>
        <row r="403">
          <cell r="I403"/>
          <cell r="T403">
            <v>200697035.76228562</v>
          </cell>
        </row>
        <row r="404">
          <cell r="I404"/>
        </row>
        <row r="405">
          <cell r="I405"/>
        </row>
        <row r="406">
          <cell r="I406"/>
        </row>
        <row r="407">
          <cell r="I407" t="str">
            <v>Other Income</v>
          </cell>
          <cell r="T407">
            <v>-289704.27</v>
          </cell>
        </row>
        <row r="408">
          <cell r="I408" t="str">
            <v>Other Income</v>
          </cell>
          <cell r="T408">
            <v>-12826</v>
          </cell>
        </row>
        <row r="409">
          <cell r="I409" t="str">
            <v>Other Income</v>
          </cell>
          <cell r="T409">
            <v>-1612.46</v>
          </cell>
        </row>
        <row r="410">
          <cell r="I410" t="str">
            <v>Other Income</v>
          </cell>
          <cell r="T410">
            <v>-80000</v>
          </cell>
        </row>
        <row r="411">
          <cell r="I411" t="str">
            <v>Other Income</v>
          </cell>
          <cell r="T411">
            <v>-16280</v>
          </cell>
        </row>
        <row r="412">
          <cell r="I412" t="str">
            <v>Other Income</v>
          </cell>
          <cell r="T412">
            <v>0</v>
          </cell>
        </row>
        <row r="413">
          <cell r="I413" t="str">
            <v>Other Income</v>
          </cell>
          <cell r="T413">
            <v>-20000</v>
          </cell>
        </row>
        <row r="414">
          <cell r="I414" t="str">
            <v>Other Income</v>
          </cell>
          <cell r="T414">
            <v>-1500</v>
          </cell>
        </row>
        <row r="415">
          <cell r="I415" t="str">
            <v>Other Income</v>
          </cell>
          <cell r="T415">
            <v>-9666.14</v>
          </cell>
        </row>
        <row r="416">
          <cell r="I416" t="str">
            <v>Other Income</v>
          </cell>
          <cell r="T416">
            <v>-150000</v>
          </cell>
        </row>
        <row r="417">
          <cell r="I417" t="str">
            <v>Other Income</v>
          </cell>
          <cell r="T417">
            <v>0</v>
          </cell>
        </row>
        <row r="418">
          <cell r="I418" t="str">
            <v>Other Income</v>
          </cell>
          <cell r="T418">
            <v>-110000</v>
          </cell>
        </row>
        <row r="419">
          <cell r="I419" t="str">
            <v>Other Income</v>
          </cell>
          <cell r="T419">
            <v>0</v>
          </cell>
        </row>
        <row r="420">
          <cell r="I420" t="str">
            <v>Other Income</v>
          </cell>
          <cell r="T420">
            <v>-26128.800000000003</v>
          </cell>
        </row>
        <row r="421">
          <cell r="I421" t="str">
            <v>Other Income</v>
          </cell>
          <cell r="T421">
            <v>-2500</v>
          </cell>
        </row>
        <row r="422">
          <cell r="I422" t="str">
            <v>Other Income</v>
          </cell>
          <cell r="T422">
            <v>-86741.98</v>
          </cell>
        </row>
        <row r="423">
          <cell r="I423" t="str">
            <v>Other Income</v>
          </cell>
          <cell r="T423">
            <v>0</v>
          </cell>
        </row>
        <row r="424">
          <cell r="I424" t="str">
            <v>Other Income</v>
          </cell>
          <cell r="T424">
            <v>-2500</v>
          </cell>
        </row>
        <row r="425">
          <cell r="I425" t="str">
            <v>Other Income</v>
          </cell>
          <cell r="T425">
            <v>0</v>
          </cell>
        </row>
        <row r="426">
          <cell r="I426" t="str">
            <v>Other Income</v>
          </cell>
          <cell r="T426">
            <v>-1740</v>
          </cell>
        </row>
        <row r="427">
          <cell r="I427" t="str">
            <v>Other Income</v>
          </cell>
          <cell r="T427">
            <v>0</v>
          </cell>
        </row>
        <row r="428">
          <cell r="I428" t="str">
            <v>Other Income</v>
          </cell>
          <cell r="T428">
            <v>0</v>
          </cell>
        </row>
        <row r="429">
          <cell r="I429" t="str">
            <v>Other Income</v>
          </cell>
          <cell r="T429">
            <v>-400000</v>
          </cell>
        </row>
        <row r="430">
          <cell r="I430" t="str">
            <v>Other Income</v>
          </cell>
          <cell r="T430">
            <v>-261603.72</v>
          </cell>
        </row>
        <row r="431">
          <cell r="I431" t="str">
            <v>Other Income</v>
          </cell>
          <cell r="T431">
            <v>-19200</v>
          </cell>
        </row>
        <row r="432">
          <cell r="I432" t="str">
            <v>Other Income</v>
          </cell>
          <cell r="T432">
            <v>-86</v>
          </cell>
        </row>
        <row r="433">
          <cell r="I433" t="str">
            <v>Other Income</v>
          </cell>
          <cell r="T433">
            <v>-13302</v>
          </cell>
        </row>
        <row r="434">
          <cell r="I434"/>
          <cell r="T434">
            <v>-1505391.37</v>
          </cell>
        </row>
        <row r="435">
          <cell r="I435"/>
        </row>
        <row r="436">
          <cell r="I436"/>
        </row>
        <row r="437">
          <cell r="I437" t="str">
            <v>Other Income</v>
          </cell>
          <cell r="T437">
            <v>-9989096</v>
          </cell>
        </row>
        <row r="438">
          <cell r="I438" t="str">
            <v>Other Income</v>
          </cell>
          <cell r="T438">
            <v>-951767</v>
          </cell>
        </row>
        <row r="439">
          <cell r="I439" t="str">
            <v>Other Income</v>
          </cell>
          <cell r="T439">
            <v>-10984065.499999998</v>
          </cell>
        </row>
        <row r="440">
          <cell r="I440" t="str">
            <v>Other Income</v>
          </cell>
          <cell r="T440">
            <v>-190526.66999999998</v>
          </cell>
        </row>
        <row r="441">
          <cell r="I441" t="str">
            <v>Other Income</v>
          </cell>
          <cell r="T441">
            <v>-320000</v>
          </cell>
        </row>
        <row r="442">
          <cell r="I442" t="str">
            <v>Other Income</v>
          </cell>
          <cell r="T442">
            <v>-1197566.6666666667</v>
          </cell>
        </row>
        <row r="443">
          <cell r="I443"/>
          <cell r="T443">
            <v>-23633021.83666667</v>
          </cell>
        </row>
        <row r="444">
          <cell r="I444"/>
          <cell r="T444"/>
        </row>
        <row r="445">
          <cell r="I445"/>
        </row>
        <row r="446">
          <cell r="I446" t="str">
            <v>Investment Income</v>
          </cell>
          <cell r="T446">
            <v>-1646074</v>
          </cell>
        </row>
        <row r="447">
          <cell r="I447"/>
          <cell r="T447">
            <v>-1646074</v>
          </cell>
        </row>
        <row r="448">
          <cell r="I448"/>
        </row>
        <row r="449">
          <cell r="I449"/>
          <cell r="T449">
            <v>-26784487.206666671</v>
          </cell>
        </row>
        <row r="450">
          <cell r="I450"/>
          <cell r="T450"/>
        </row>
        <row r="451">
          <cell r="I451"/>
          <cell r="T451">
            <v>173912548.55561894</v>
          </cell>
        </row>
        <row r="452">
          <cell r="I452"/>
        </row>
        <row r="453">
          <cell r="I453"/>
        </row>
        <row r="454">
          <cell r="I454" t="str">
            <v>Revenue Support Grant</v>
          </cell>
          <cell r="T454">
            <v>-25983210</v>
          </cell>
        </row>
        <row r="455">
          <cell r="I455" t="str">
            <v>National Non-Domestic rates</v>
          </cell>
          <cell r="T455">
            <v>-212778</v>
          </cell>
        </row>
        <row r="456">
          <cell r="I456" t="str">
            <v>Police Grant</v>
          </cell>
          <cell r="T456">
            <v>-67671717</v>
          </cell>
        </row>
        <row r="457">
          <cell r="I457" t="str">
            <v>Council Tax</v>
          </cell>
          <cell r="T457">
            <v>-21435712</v>
          </cell>
        </row>
        <row r="458">
          <cell r="I458" t="str">
            <v>Council Tax</v>
          </cell>
          <cell r="T458">
            <v>-21423011</v>
          </cell>
        </row>
        <row r="459">
          <cell r="I459" t="str">
            <v>Council Tax</v>
          </cell>
          <cell r="T459">
            <v>-16939672</v>
          </cell>
        </row>
        <row r="460">
          <cell r="I460" t="str">
            <v>Council Tax</v>
          </cell>
          <cell r="T460">
            <v>-12043502</v>
          </cell>
        </row>
        <row r="461">
          <cell r="I461" t="str">
            <v>Council Tax</v>
          </cell>
          <cell r="T461">
            <v>-7317677</v>
          </cell>
        </row>
        <row r="462">
          <cell r="T462">
            <v>-173027279</v>
          </cell>
        </row>
        <row r="464">
          <cell r="T464">
            <v>885269.55561894178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programme &amp; spend 24_25"/>
      <sheetName val="Cap pivot"/>
      <sheetName val="Cap Data"/>
      <sheetName val="Rev Pivot"/>
      <sheetName val="Rev Data"/>
      <sheetName val="Notes"/>
      <sheetName val="Download 20.5.24"/>
      <sheetName val="Download 21.05.24"/>
      <sheetName val="Download 10.6.24"/>
      <sheetName val="Download 09_01_25"/>
      <sheetName val="Download 07_01_25"/>
      <sheetName val="Download 11.12.24"/>
      <sheetName val="Download 2.12.24"/>
      <sheetName val="Download 12.11.24"/>
      <sheetName val="Dowload 9.7.24"/>
      <sheetName val="Download 7.8.24"/>
      <sheetName val="Download 3.9.24"/>
      <sheetName val="Download 5.9.24"/>
      <sheetName val="Dowload 9.9.24"/>
      <sheetName val="Download 2.10.24"/>
      <sheetName val="Download 14.10.24"/>
      <sheetName val="Download 7.11.24"/>
      <sheetName val="Data Dump 07_11_23"/>
      <sheetName val="Data Dump 14_11_23"/>
      <sheetName val="Data dump 31-12-2024"/>
      <sheetName val="Data Dump 19-02-24"/>
      <sheetName val="Data Dump 09_10_23"/>
      <sheetName val="Data drop 06_09_23"/>
      <sheetName val="Data drop 18_09_23"/>
      <sheetName val="DCS PO"/>
      <sheetName val="Data drop 04_07_23"/>
      <sheetName val="Data drop 10_07_23"/>
      <sheetName val="Data Drop 16_08_23"/>
      <sheetName val="Data drop 03_05_23"/>
      <sheetName val="Month 1 23_24"/>
      <sheetName val="Data drop 06_06_23"/>
      <sheetName val="Data drop 19_06_23"/>
    </sheetNames>
    <sheetDataSet>
      <sheetData sheetId="0"/>
      <sheetData sheetId="1">
        <row r="3">
          <cell r="A3" t="str">
            <v>Row Labels</v>
          </cell>
        </row>
      </sheetData>
      <sheetData sheetId="2"/>
      <sheetData sheetId="3">
        <row r="4">
          <cell r="A4" t="str">
            <v>CAP00002</v>
          </cell>
          <cell r="B4" t="str">
            <v>Local Area Policing - Vehicles</v>
          </cell>
          <cell r="C4">
            <v>0</v>
          </cell>
        </row>
        <row r="5">
          <cell r="A5" t="str">
            <v>CAP00003</v>
          </cell>
          <cell r="B5" t="str">
            <v>Other - Vehicles</v>
          </cell>
          <cell r="C5">
            <v>0</v>
          </cell>
        </row>
        <row r="6">
          <cell r="A6" t="str">
            <v>CAP00006</v>
          </cell>
          <cell r="B6" t="str">
            <v>Newport Custody Refurb</v>
          </cell>
          <cell r="C6">
            <v>0</v>
          </cell>
        </row>
        <row r="7">
          <cell r="A7" t="str">
            <v>CAP00009</v>
          </cell>
          <cell r="B7" t="str">
            <v>Decommissioning of HQ</v>
          </cell>
          <cell r="C7">
            <v>-2321</v>
          </cell>
        </row>
        <row r="8">
          <cell r="A8" t="str">
            <v>CAP00010</v>
          </cell>
          <cell r="B8" t="str">
            <v>Neighbourhood Stations - Capital Maintenance</v>
          </cell>
          <cell r="C8">
            <v>403402.65</v>
          </cell>
        </row>
        <row r="9">
          <cell r="A9" t="str">
            <v>CAP00025</v>
          </cell>
          <cell r="B9" t="str">
            <v>ICT general capital maintenance</v>
          </cell>
          <cell r="C9">
            <v>0</v>
          </cell>
        </row>
        <row r="10">
          <cell r="A10" t="str">
            <v>CAP00042</v>
          </cell>
          <cell r="B10" t="str">
            <v>New Headquarters - Cap Ex</v>
          </cell>
          <cell r="C10">
            <v>129973.92</v>
          </cell>
        </row>
        <row r="11">
          <cell r="A11" t="str">
            <v>CAP00048</v>
          </cell>
          <cell r="B11" t="str">
            <v>ESN/ESMCP</v>
          </cell>
          <cell r="C11">
            <v>0</v>
          </cell>
        </row>
        <row r="12">
          <cell r="A12" t="str">
            <v>CAP00054</v>
          </cell>
          <cell r="B12" t="str">
            <v>Abergavenny Police Station new build</v>
          </cell>
          <cell r="C12">
            <v>103127.47</v>
          </cell>
        </row>
        <row r="13">
          <cell r="A13" t="str">
            <v>CAP00060</v>
          </cell>
          <cell r="B13" t="str">
            <v>Gwent Operational Hub</v>
          </cell>
          <cell r="C13">
            <v>1149586.1400000001</v>
          </cell>
        </row>
        <row r="14">
          <cell r="A14" t="str">
            <v>CAP00064</v>
          </cell>
          <cell r="B14" t="str">
            <v>Newport Central Upgrade</v>
          </cell>
          <cell r="C14">
            <v>22755</v>
          </cell>
        </row>
        <row r="15">
          <cell r="A15" t="str">
            <v>CAP00065</v>
          </cell>
          <cell r="B15" t="str">
            <v>Disaster Recovery Phase 2</v>
          </cell>
          <cell r="C15">
            <v>0</v>
          </cell>
        </row>
        <row r="16">
          <cell r="A16" t="str">
            <v>CAP00069</v>
          </cell>
          <cell r="B16" t="str">
            <v>Telematics (iR3)</v>
          </cell>
          <cell r="C16">
            <v>13894.569999999998</v>
          </cell>
        </row>
        <row r="17">
          <cell r="A17" t="str">
            <v>CAP00071</v>
          </cell>
          <cell r="B17" t="str">
            <v>Network Replacement</v>
          </cell>
          <cell r="C17">
            <v>0</v>
          </cell>
        </row>
        <row r="18">
          <cell r="A18" t="str">
            <v>CAP00072</v>
          </cell>
          <cell r="B18" t="str">
            <v>Data Hall Replacement</v>
          </cell>
          <cell r="C18">
            <v>57794.57</v>
          </cell>
        </row>
        <row r="19">
          <cell r="A19" t="str">
            <v>CAP00077</v>
          </cell>
          <cell r="B19" t="str">
            <v>SAN Replacement</v>
          </cell>
          <cell r="C19">
            <v>50376.32</v>
          </cell>
        </row>
        <row r="20">
          <cell r="A20" t="str">
            <v>CAP00078</v>
          </cell>
          <cell r="B20" t="str">
            <v>New HQ - ICT SRS</v>
          </cell>
          <cell r="C20">
            <v>-2.9558577807620168E-12</v>
          </cell>
        </row>
        <row r="21">
          <cell r="A21" t="str">
            <v>CAP00080</v>
          </cell>
          <cell r="B21" t="str">
            <v>Maindee - refurbishment of custody</v>
          </cell>
          <cell r="C21">
            <v>25181.609999999997</v>
          </cell>
        </row>
        <row r="22">
          <cell r="A22" t="str">
            <v>CAP00081</v>
          </cell>
          <cell r="B22" t="str">
            <v>Tredegar - property evidence store</v>
          </cell>
          <cell r="C22">
            <v>191978.88999999998</v>
          </cell>
        </row>
        <row r="23">
          <cell r="A23" t="str">
            <v>CAP00084</v>
          </cell>
          <cell r="B23" t="str">
            <v>Fleet Workshops</v>
          </cell>
          <cell r="C23">
            <v>46726.250000000007</v>
          </cell>
        </row>
        <row r="24">
          <cell r="A24" t="str">
            <v>CAP00085</v>
          </cell>
          <cell r="B24" t="str">
            <v>DEMS</v>
          </cell>
          <cell r="C24">
            <v>238942.74</v>
          </cell>
        </row>
        <row r="25">
          <cell r="A25" t="str">
            <v>CAP00088</v>
          </cell>
          <cell r="B25" t="str">
            <v>Property Project</v>
          </cell>
          <cell r="C25">
            <v>63282.45</v>
          </cell>
        </row>
        <row r="26">
          <cell r="A26" t="str">
            <v>CAP00089</v>
          </cell>
          <cell r="B26" t="str">
            <v>Maintenance to lifts</v>
          </cell>
          <cell r="C26">
            <v>32170.739999999998</v>
          </cell>
        </row>
        <row r="27">
          <cell r="A27" t="str">
            <v>CAP00092</v>
          </cell>
          <cell r="B27" t="str">
            <v>Collaborative relocation JFU</v>
          </cell>
          <cell r="C27">
            <v>0</v>
          </cell>
        </row>
        <row r="28">
          <cell r="A28" t="str">
            <v>CAP00093</v>
          </cell>
          <cell r="B28" t="str">
            <v>Access Control</v>
          </cell>
          <cell r="C28">
            <v>115823.67000000001</v>
          </cell>
        </row>
        <row r="29">
          <cell r="A29" t="str">
            <v>CAP00095</v>
          </cell>
          <cell r="B29" t="str">
            <v>EV Charging Points</v>
          </cell>
          <cell r="C29">
            <v>29687.700000000004</v>
          </cell>
        </row>
        <row r="30">
          <cell r="A30" t="str">
            <v>CAP00099</v>
          </cell>
          <cell r="B30" t="str">
            <v>Sustainability Project</v>
          </cell>
          <cell r="C30">
            <v>-3845.52</v>
          </cell>
        </row>
        <row r="31">
          <cell r="A31" t="str">
            <v>CAP00100</v>
          </cell>
          <cell r="B31" t="str">
            <v>Site Security</v>
          </cell>
          <cell r="C31">
            <v>54044.560000000005</v>
          </cell>
        </row>
        <row r="32">
          <cell r="A32" t="str">
            <v>CAP00104</v>
          </cell>
          <cell r="B32" t="str">
            <v>LMS solution</v>
          </cell>
          <cell r="C32">
            <v>-23174.85</v>
          </cell>
        </row>
        <row r="33">
          <cell r="A33" t="str">
            <v>CAP00105</v>
          </cell>
          <cell r="B33" t="str">
            <v>BWV</v>
          </cell>
          <cell r="C33">
            <v>0</v>
          </cell>
        </row>
        <row r="34">
          <cell r="A34" t="str">
            <v>CAP00108</v>
          </cell>
          <cell r="B34" t="str">
            <v>Control Room Project</v>
          </cell>
          <cell r="C34">
            <v>199499.2</v>
          </cell>
        </row>
        <row r="35">
          <cell r="A35" t="str">
            <v>CAP00109</v>
          </cell>
          <cell r="B35" t="str">
            <v>LEDS</v>
          </cell>
          <cell r="C35">
            <v>-96683.58</v>
          </cell>
        </row>
        <row r="36">
          <cell r="A36" t="str">
            <v>CAP00110</v>
          </cell>
          <cell r="B36" t="str">
            <v>Dilapidations at Vantage Point</v>
          </cell>
          <cell r="C36">
            <v>5786.23</v>
          </cell>
        </row>
        <row r="37">
          <cell r="A37" t="str">
            <v>CAP00111</v>
          </cell>
          <cell r="B37" t="str">
            <v>RPSO Vehicles/ANPR kit</v>
          </cell>
          <cell r="C37">
            <v>0</v>
          </cell>
        </row>
        <row r="38">
          <cell r="A38" t="str">
            <v>CAP00112</v>
          </cell>
          <cell r="B38" t="str">
            <v>Newport Central Front Office re-modelling</v>
          </cell>
          <cell r="C38">
            <v>795616.98999999987</v>
          </cell>
        </row>
        <row r="39">
          <cell r="A39" t="str">
            <v>CAP00114</v>
          </cell>
          <cell r="B39" t="str">
            <v>TSU re-provision</v>
          </cell>
          <cell r="C39">
            <v>299.44999999999982</v>
          </cell>
        </row>
        <row r="40">
          <cell r="A40" t="str">
            <v>CAP00115</v>
          </cell>
          <cell r="B40" t="str">
            <v>Rebranding signage</v>
          </cell>
          <cell r="C40">
            <v>3130.4700000000003</v>
          </cell>
        </row>
        <row r="41">
          <cell r="A41" t="str">
            <v>CAP00119</v>
          </cell>
          <cell r="B41" t="str">
            <v>FCC Maintenance - STORM upgrade</v>
          </cell>
          <cell r="C41">
            <v>40117.520000000004</v>
          </cell>
        </row>
        <row r="42">
          <cell r="A42" t="str">
            <v>CAP00122</v>
          </cell>
          <cell r="B42" t="str">
            <v>Redaction Project (Riven's DocDefender)</v>
          </cell>
          <cell r="C42">
            <v>49500</v>
          </cell>
        </row>
        <row r="43">
          <cell r="A43" t="str">
            <v>RDS00001</v>
          </cell>
          <cell r="B43" t="str">
            <v>FFF Project Rollout</v>
          </cell>
          <cell r="C43">
            <v>-106547.28000000003</v>
          </cell>
        </row>
        <row r="44">
          <cell r="A44" t="str">
            <v>Grand Total</v>
          </cell>
          <cell r="B44"/>
          <cell r="C44">
            <v>3590126.8800000018</v>
          </cell>
        </row>
        <row r="45">
          <cell r="B45"/>
          <cell r="C45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-programme &amp; spend 24_25"/>
      <sheetName val="Sheet1"/>
      <sheetName val="Cap pivot"/>
      <sheetName val="Cap Data"/>
      <sheetName val="Rev Pivot"/>
      <sheetName val="Rev Data"/>
      <sheetName val="Download 01_04_25"/>
      <sheetName val="Download 14_04_2025"/>
      <sheetName val="Download 15_04_2025"/>
      <sheetName val="Download 06_05_2025"/>
      <sheetName val="Download 06_06_25_check"/>
      <sheetName val="LEDS"/>
      <sheetName val="Notes"/>
      <sheetName val="Download 20.5.24"/>
      <sheetName val="Download 21.05.24"/>
      <sheetName val="Download 10.6.24"/>
      <sheetName val="Download 09_01_25"/>
      <sheetName val="Download 04_02_25"/>
      <sheetName val="Download 13_02_25"/>
      <sheetName val="Download 03_03_25"/>
      <sheetName val="Download 18_03_2025"/>
      <sheetName val="Download 07_01_25"/>
      <sheetName val="Download 11.12.24"/>
      <sheetName val="Download 2.12.24"/>
      <sheetName val="Download 12.11.24"/>
      <sheetName val="Dowload 9.7.24"/>
      <sheetName val="Download 7.8.24"/>
      <sheetName val="Download 3.9.24"/>
      <sheetName val="Download 5.9.24"/>
      <sheetName val="Dowload 9.9.24"/>
      <sheetName val="Download 2.10.24"/>
      <sheetName val="Download 14.10.24"/>
      <sheetName val="Download 7.11.24"/>
      <sheetName val="Data Dump 07_11_23"/>
      <sheetName val="Data Dump 14_11_23"/>
      <sheetName val="Data dump 31-12-2024"/>
      <sheetName val="Data Dump 19-02-24"/>
      <sheetName val="Data Dump 09_10_23"/>
      <sheetName val="Data drop 06_09_23"/>
      <sheetName val="Data drop 18_09_23"/>
      <sheetName val="DCS PO"/>
      <sheetName val="Data drop 04_07_23"/>
      <sheetName val="Data drop 10_07_23"/>
      <sheetName val="Data Drop 16_08_23"/>
      <sheetName val="Data drop 03_05_23"/>
      <sheetName val="Month 1 23_24"/>
      <sheetName val="Data drop 06_06_23"/>
      <sheetName val="Data drop 19_06_23"/>
    </sheetNames>
    <sheetDataSet>
      <sheetData sheetId="0"/>
      <sheetData sheetId="1"/>
      <sheetData sheetId="2"/>
      <sheetData sheetId="3"/>
      <sheetData sheetId="4">
        <row r="4">
          <cell r="A4" t="str">
            <v>CAP00002</v>
          </cell>
          <cell r="B4" t="str">
            <v>Local Area Policing - Vehicles</v>
          </cell>
          <cell r="C4">
            <v>0</v>
          </cell>
        </row>
        <row r="5">
          <cell r="A5" t="str">
            <v>CAP00003</v>
          </cell>
          <cell r="B5" t="str">
            <v>Other - Vehicles</v>
          </cell>
          <cell r="C5">
            <v>0</v>
          </cell>
        </row>
        <row r="6">
          <cell r="A6" t="str">
            <v>CAP00006</v>
          </cell>
          <cell r="B6" t="str">
            <v>Newport Custody Refurb</v>
          </cell>
          <cell r="C6">
            <v>0</v>
          </cell>
        </row>
        <row r="7">
          <cell r="A7" t="str">
            <v>CAP00009</v>
          </cell>
          <cell r="B7" t="str">
            <v>Decommissioning of HQ</v>
          </cell>
          <cell r="C7">
            <v>-2321</v>
          </cell>
        </row>
        <row r="8">
          <cell r="A8" t="str">
            <v>CAP00010</v>
          </cell>
          <cell r="B8" t="str">
            <v>Neighbourhood Stations - Capital Maintenance</v>
          </cell>
          <cell r="C8">
            <v>403402.65</v>
          </cell>
        </row>
        <row r="9">
          <cell r="A9" t="str">
            <v>CAP00025</v>
          </cell>
          <cell r="B9" t="str">
            <v>ICT general capital maintenance</v>
          </cell>
          <cell r="C9">
            <v>0</v>
          </cell>
        </row>
        <row r="10">
          <cell r="A10" t="str">
            <v>CAP00042</v>
          </cell>
          <cell r="B10" t="str">
            <v>New Headquarters - Cap Ex</v>
          </cell>
          <cell r="C10">
            <v>89990.330000000016</v>
          </cell>
        </row>
        <row r="11">
          <cell r="A11" t="str">
            <v>CAP00048</v>
          </cell>
          <cell r="B11" t="str">
            <v>ESN/ESMCP</v>
          </cell>
          <cell r="C11">
            <v>0</v>
          </cell>
        </row>
        <row r="12">
          <cell r="A12" t="str">
            <v>CAP00054</v>
          </cell>
          <cell r="B12" t="str">
            <v>Abergavenny Police Station new build</v>
          </cell>
          <cell r="C12">
            <v>113404.61999999998</v>
          </cell>
        </row>
        <row r="13">
          <cell r="A13" t="str">
            <v>CAP00057</v>
          </cell>
          <cell r="B13" t="str">
            <v>Safety Camera Team-Relocation</v>
          </cell>
          <cell r="C13">
            <v>0</v>
          </cell>
        </row>
        <row r="14">
          <cell r="A14" t="str">
            <v>CAP00059</v>
          </cell>
          <cell r="B14" t="str">
            <v>O365 (NEP)</v>
          </cell>
          <cell r="C14">
            <v>0</v>
          </cell>
        </row>
        <row r="15">
          <cell r="A15" t="str">
            <v>CAP00060</v>
          </cell>
          <cell r="B15" t="str">
            <v>Gwent Operational Hub</v>
          </cell>
          <cell r="C15">
            <v>1286978.0799999998</v>
          </cell>
        </row>
        <row r="16">
          <cell r="A16" t="str">
            <v>CAP00064</v>
          </cell>
          <cell r="B16" t="str">
            <v>Newport Central Upgrade</v>
          </cell>
          <cell r="C16">
            <v>43314.540000000008</v>
          </cell>
        </row>
        <row r="17">
          <cell r="A17" t="str">
            <v>CAP00065</v>
          </cell>
          <cell r="B17" t="str">
            <v>Disaster Recovery Phase 2</v>
          </cell>
          <cell r="C17">
            <v>0</v>
          </cell>
        </row>
        <row r="18">
          <cell r="A18" t="str">
            <v>CAP00069</v>
          </cell>
          <cell r="B18" t="str">
            <v>Telematics (iR3)</v>
          </cell>
          <cell r="C18">
            <v>61321.19</v>
          </cell>
        </row>
        <row r="19">
          <cell r="A19" t="str">
            <v>CAP00071</v>
          </cell>
          <cell r="B19" t="str">
            <v>Network Replacement</v>
          </cell>
          <cell r="C19">
            <v>41242.35</v>
          </cell>
        </row>
        <row r="20">
          <cell r="A20" t="str">
            <v>CAP00072</v>
          </cell>
          <cell r="B20" t="str">
            <v>Data Hall Replacement</v>
          </cell>
          <cell r="C20">
            <v>31842.269999999997</v>
          </cell>
        </row>
        <row r="21">
          <cell r="A21" t="str">
            <v>CAP00077</v>
          </cell>
          <cell r="B21" t="str">
            <v>SAN Replacement</v>
          </cell>
          <cell r="C21">
            <v>50376.32</v>
          </cell>
        </row>
        <row r="22">
          <cell r="A22" t="str">
            <v>CAP00078</v>
          </cell>
          <cell r="B22" t="str">
            <v>New HQ - ICT SRS</v>
          </cell>
          <cell r="C22">
            <v>-5118.7999999999856</v>
          </cell>
        </row>
        <row r="23">
          <cell r="A23" t="str">
            <v>CAP00080</v>
          </cell>
          <cell r="B23" t="str">
            <v>Maindee - refurbishment of custody</v>
          </cell>
          <cell r="C23">
            <v>25181.609999999997</v>
          </cell>
        </row>
        <row r="24">
          <cell r="A24" t="str">
            <v>CAP00081</v>
          </cell>
          <cell r="B24" t="str">
            <v>Tredegar - property evidence store</v>
          </cell>
          <cell r="C24">
            <v>202821.47</v>
          </cell>
        </row>
        <row r="25">
          <cell r="A25" t="str">
            <v>CAP00084</v>
          </cell>
          <cell r="B25" t="str">
            <v>Fleet Workshops</v>
          </cell>
          <cell r="C25">
            <v>51061.030000000006</v>
          </cell>
        </row>
        <row r="26">
          <cell r="A26" t="str">
            <v>CAP00085</v>
          </cell>
          <cell r="B26" t="str">
            <v>DEMS</v>
          </cell>
          <cell r="C26">
            <v>257381.55</v>
          </cell>
        </row>
        <row r="27">
          <cell r="A27" t="str">
            <v>CAP00088</v>
          </cell>
          <cell r="B27" t="str">
            <v>Property Project</v>
          </cell>
          <cell r="C27">
            <v>63282.45</v>
          </cell>
        </row>
        <row r="28">
          <cell r="A28" t="str">
            <v>CAP00089</v>
          </cell>
          <cell r="B28" t="str">
            <v>Maintenance to lifts</v>
          </cell>
          <cell r="C28">
            <v>32365.17</v>
          </cell>
        </row>
        <row r="29">
          <cell r="A29" t="str">
            <v>CAP00092</v>
          </cell>
          <cell r="B29" t="str">
            <v>Collaborative relocation JFU</v>
          </cell>
          <cell r="C29">
            <v>85308.07</v>
          </cell>
        </row>
        <row r="30">
          <cell r="A30" t="str">
            <v>CAP00093</v>
          </cell>
          <cell r="B30" t="str">
            <v>Access Control</v>
          </cell>
          <cell r="C30">
            <v>135272.66999999998</v>
          </cell>
        </row>
        <row r="31">
          <cell r="A31" t="str">
            <v>CAP00095</v>
          </cell>
          <cell r="B31" t="str">
            <v>EV Charging Points</v>
          </cell>
          <cell r="C31">
            <v>56826.720000000008</v>
          </cell>
        </row>
        <row r="32">
          <cell r="A32" t="str">
            <v>CAP00099</v>
          </cell>
          <cell r="B32" t="str">
            <v>Sustainability Project</v>
          </cell>
          <cell r="C32">
            <v>-3623.32</v>
          </cell>
        </row>
        <row r="33">
          <cell r="A33" t="str">
            <v>CAP00100</v>
          </cell>
          <cell r="B33" t="str">
            <v>Site Security</v>
          </cell>
          <cell r="C33">
            <v>159115.71000000002</v>
          </cell>
        </row>
        <row r="34">
          <cell r="A34" t="str">
            <v>CAP00102</v>
          </cell>
          <cell r="B34" t="str">
            <v>Uniform Stores Pontypool</v>
          </cell>
          <cell r="C34">
            <v>6632.7</v>
          </cell>
        </row>
        <row r="35">
          <cell r="A35" t="str">
            <v>CAP00104</v>
          </cell>
          <cell r="B35" t="str">
            <v>LMS solution</v>
          </cell>
          <cell r="C35">
            <v>-23174.85</v>
          </cell>
        </row>
        <row r="36">
          <cell r="A36" t="str">
            <v>CAP00105</v>
          </cell>
          <cell r="B36" t="str">
            <v>BWV</v>
          </cell>
          <cell r="C36">
            <v>0</v>
          </cell>
        </row>
        <row r="37">
          <cell r="A37" t="str">
            <v>CAP00108</v>
          </cell>
          <cell r="B37" t="str">
            <v>Control Room Project</v>
          </cell>
          <cell r="C37">
            <v>416713.33000000007</v>
          </cell>
        </row>
        <row r="38">
          <cell r="A38" t="str">
            <v>CAP00109</v>
          </cell>
          <cell r="B38" t="str">
            <v>LEDS</v>
          </cell>
          <cell r="C38">
            <v>-984.07000000000698</v>
          </cell>
        </row>
        <row r="39">
          <cell r="A39" t="str">
            <v>CAP00110</v>
          </cell>
          <cell r="B39" t="str">
            <v>Dilapidations at Vantage Point</v>
          </cell>
          <cell r="C39">
            <v>5786.23</v>
          </cell>
        </row>
        <row r="40">
          <cell r="A40" t="str">
            <v>CAP00111</v>
          </cell>
          <cell r="B40" t="str">
            <v>RPSO Vehicles/ANPR kit</v>
          </cell>
          <cell r="C40">
            <v>18878.999999999996</v>
          </cell>
        </row>
        <row r="41">
          <cell r="A41" t="str">
            <v>CAP00112</v>
          </cell>
          <cell r="B41" t="str">
            <v>Refurb of Ystrad Mynach Custody Unit</v>
          </cell>
          <cell r="C41">
            <v>1118770.5399999998</v>
          </cell>
        </row>
        <row r="42">
          <cell r="A42" t="str">
            <v>CAP00114</v>
          </cell>
          <cell r="B42" t="str">
            <v>TSU re-provision</v>
          </cell>
          <cell r="C42">
            <v>453.05000000000018</v>
          </cell>
        </row>
        <row r="43">
          <cell r="A43" t="str">
            <v>CAP00115</v>
          </cell>
          <cell r="B43" t="str">
            <v>Rebranding signage</v>
          </cell>
          <cell r="C43">
            <v>3130.4700000000003</v>
          </cell>
        </row>
        <row r="44">
          <cell r="A44" t="str">
            <v>CAP00117</v>
          </cell>
          <cell r="B44" t="str">
            <v>JOINS2</v>
          </cell>
          <cell r="C44">
            <v>134724.93</v>
          </cell>
        </row>
        <row r="45">
          <cell r="A45" t="str">
            <v>CAP00119</v>
          </cell>
          <cell r="B45" t="str">
            <v>FCC Maintenance - STORM upgrade</v>
          </cell>
          <cell r="C45">
            <v>53617.520000000004</v>
          </cell>
        </row>
        <row r="46">
          <cell r="A46" t="str">
            <v>CAP00120</v>
          </cell>
          <cell r="B46" t="str">
            <v>FCC Maintenance - Cortex</v>
          </cell>
          <cell r="C46">
            <v>35426.100000000006</v>
          </cell>
        </row>
        <row r="47">
          <cell r="A47" t="str">
            <v>CAP00121</v>
          </cell>
          <cell r="B47" t="str">
            <v>FCC Maintenance - Telephony</v>
          </cell>
          <cell r="C47">
            <v>78158.87000000001</v>
          </cell>
        </row>
        <row r="48">
          <cell r="A48" t="str">
            <v>CAP00122</v>
          </cell>
          <cell r="B48" t="str">
            <v>Redaction Project (Riven's DocDefender)</v>
          </cell>
          <cell r="C48">
            <v>49500</v>
          </cell>
        </row>
        <row r="49">
          <cell r="A49" t="str">
            <v>CAP00123</v>
          </cell>
          <cell r="B49" t="str">
            <v>JDAP</v>
          </cell>
          <cell r="C49">
            <v>86838.14</v>
          </cell>
        </row>
        <row r="50">
          <cell r="A50" t="str">
            <v>RDS00001</v>
          </cell>
          <cell r="B50" t="str">
            <v>FFF Project Rollout</v>
          </cell>
          <cell r="C50">
            <v>219466.12</v>
          </cell>
        </row>
        <row r="51">
          <cell r="A51" t="str">
            <v>XXX99999</v>
          </cell>
          <cell r="B51" t="str">
            <v>Migration Dummy Project</v>
          </cell>
          <cell r="C51">
            <v>24870.05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eting Notes"/>
      <sheetName val="COT Schedule 2425"/>
      <sheetName val="Aged Summary"/>
      <sheetName val="Historic Cash Data"/>
      <sheetName val="Historical Big Hitters"/>
      <sheetName val="Evidence for Big Hitters "/>
      <sheetName val="Seized Money 2425"/>
      <sheetName val="Seized Pivots 2425"/>
      <sheetName val="COT Schedule 2324"/>
      <sheetName val="Seized Pivots 2324"/>
      <sheetName val="Seized Money Data Original"/>
    </sheetNames>
    <sheetDataSet>
      <sheetData sheetId="0"/>
      <sheetData sheetId="1"/>
      <sheetData sheetId="2"/>
      <sheetData sheetId="3">
        <row r="101">
          <cell r="L101" t="str">
            <v xml:space="preserve">Total Banked </v>
          </cell>
        </row>
      </sheetData>
      <sheetData sheetId="4"/>
      <sheetData sheetId="5"/>
      <sheetData sheetId="6"/>
      <sheetData sheetId="7">
        <row r="4">
          <cell r="L4">
            <v>13251.82</v>
          </cell>
        </row>
        <row r="276">
          <cell r="G276">
            <v>48232.479999999996</v>
          </cell>
          <cell r="H276">
            <v>47692.479999999996</v>
          </cell>
        </row>
        <row r="277">
          <cell r="G277">
            <v>3612720.8600000013</v>
          </cell>
          <cell r="H277">
            <v>1425398.53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T Schedule"/>
      <sheetName val="Aged Debt Report"/>
      <sheetName val="Period Analysis"/>
      <sheetName val="Qtr3 Payment Analysis"/>
      <sheetName val="Write Off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v act report"/>
      <sheetName val="Acc &amp; CC Extract"/>
      <sheetName val="Standard Report Format"/>
      <sheetName val="account"/>
      <sheetName val="cost centre"/>
      <sheetName val="draft pivot (costcentre)"/>
      <sheetName val="draft pivot (PYR)"/>
      <sheetName val="draft report 13 mos Mar20 PYR"/>
      <sheetName val="draft report 14 mos Mar21"/>
      <sheetName val="Summary Charts"/>
      <sheetName val="Summary chart v2"/>
      <sheetName val="draft pivot"/>
      <sheetName val="draft pivot (BP)"/>
      <sheetName val="draft pivot (BH)"/>
      <sheetName val="summary report"/>
      <sheetName val="summary report (CC)"/>
      <sheetName val="summary report (BP)"/>
      <sheetName val="summary report (BH)"/>
      <sheetName val="draft report 13 mos Mar21"/>
      <sheetName val="TB"/>
      <sheetName val="draft report 9 mos Dec20"/>
      <sheetName val="account summation-MC"/>
      <sheetName val="cost centre summation-beat budg"/>
      <sheetName val="DeptDIV"/>
      <sheetName val="Budget Book"/>
      <sheetName val="no cost centre DOA limit"/>
      <sheetName val="nk account numb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Pivot for Variance"/>
      <sheetName val="Contents &amp; Prep"/>
      <sheetName val="account + period search"/>
      <sheetName val="pivot for Charts"/>
      <sheetName val="Summary Charts"/>
      <sheetName val="summary report"/>
      <sheetName val="Summary Report 1st"/>
      <sheetName val="summary report 1st CC"/>
      <sheetName val="summary report 1st DCC"/>
      <sheetName val="summary report 1st ACC"/>
      <sheetName val="summary report 1st ACOR"/>
      <sheetName val="summary report 1st PCC"/>
      <sheetName val="Div Report"/>
      <sheetName val="Div Report Central Budget-Chief"/>
      <sheetName val="Div Rep Central Local Area Polc"/>
      <sheetName val="Div Rep Chief Off Team"/>
      <sheetName val="Div Rep COT-Collab"/>
      <sheetName val="Div Rep Citz in Policing"/>
      <sheetName val="Div Rep Collaboration"/>
      <sheetName val="Div Rep Corp Services"/>
      <sheetName val="Div Rep Criminal Justice"/>
      <sheetName val="Div Rep LPA East"/>
      <sheetName val="Div Rep Estates"/>
      <sheetName val="Div Rep Ops Support"/>
      <sheetName val="Div Rep People Services"/>
      <sheetName val="Div Rep Protective Services"/>
      <sheetName val="Div Rep Stat, Perf &amp; Change"/>
      <sheetName val="Div Rep LPA West"/>
      <sheetName val="Div Rep PCC"/>
      <sheetName val="Div Rep Resource Directorate"/>
      <sheetName val="Business Partner"/>
      <sheetName val="Business Partner Har Ping Boey"/>
      <sheetName val="Business Partner Jackie Glossop"/>
      <sheetName val="Business Partner Rebecca Jones"/>
      <sheetName val="Business Partner Rose Davies"/>
      <sheetName val="Business Partner Simon Hodge"/>
      <sheetName val="Business Partner Tina Reid"/>
      <sheetName val="Business Partner Matthew Coe"/>
      <sheetName val="Business Partr Heidi McKendrick"/>
      <sheetName val="Business Partr Yasir Muhammad"/>
      <sheetName val="Budget Holder"/>
      <sheetName val="Budget Holder Amanda Blakeman"/>
      <sheetName val="Budget Holder Chief Constable"/>
      <sheetName val="Budget Holder Amanda Thomas"/>
      <sheetName val="Budget Holder Mark Hobrough"/>
      <sheetName val="Budget Holder Tom Harding"/>
      <sheetName val="Budget Holder David Broadway"/>
      <sheetName val="Budget Holder Nicola Brain"/>
      <sheetName val="Budget Holder Andrew Williams"/>
      <sheetName val="Budget Holder Karen Thomas"/>
      <sheetName val="Budget Holder Kieran McHugh"/>
      <sheetName val="Budget Holder Nigel Stephens"/>
      <sheetName val="Budget Holder Glyn Fernquest"/>
      <sheetName val="Budget Holder J Glossop- Collab"/>
      <sheetName val="pivot checktotal"/>
      <sheetName val="DATA source Curmos 2021-22"/>
      <sheetName val="DATA source Primos 2021-22"/>
      <sheetName val="Budget Loaded"/>
      <sheetName val="budget book"/>
      <sheetName val="Reforecast"/>
      <sheetName val="GRNI accrual"/>
      <sheetName val="PO Hard Accrual"/>
      <sheetName val="TB"/>
      <sheetName val="account"/>
      <sheetName val="cost centre"/>
      <sheetName val="BH appro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to Meeting"/>
      <sheetName val="App3c Analysis"/>
      <sheetName val="Top 5 Creditors Pivot"/>
      <sheetName val="Ageing Data-P2-21"/>
      <sheetName val="PO &amp; Av days data-P2-21"/>
      <sheetName val="Ageing Data-P1-21"/>
      <sheetName val="PO &amp; Av days data-P1-21"/>
      <sheetName val="creditor days BW report"/>
      <sheetName val="Q4 Ageing Data BW Report"/>
      <sheetName val="Q3 Ageing Data"/>
      <sheetName val="Q2 Ageing Data BW Report"/>
      <sheetName val="Q1 Ageing Data BW Report"/>
      <sheetName val="Lookup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orris, Zoe" id="{8119F543-10B7-47D4-AD34-016C04909B38}" userId="S::Zoe.Morris@gwent.police.uk::d9e53845-d50c-4512-a87e-b5161b8fba26" providerId="AD"/>
  <person displayName="Price, Anne" id="{C0C304ED-9F4D-4BEB-A7AA-D839A4A5997F}" userId="S::Anne.Price1@gwent.police.uk::e7363b4f-4689-4871-a87c-288055f0b39c" providerId="AD"/>
  <person displayName="Boey, Har Ping" id="{048007F8-925C-496C-A41C-312E7C8F96F8}" userId="S::harping.boey@gwent.police.uk::a78c87f4-ebbf-4c87-9ee7-9bc5eca57f0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0" dT="2023-05-30T08:41:29.54" personId="{C0C304ED-9F4D-4BEB-A7AA-D839A4A5997F}" id="{462BDC3B-E8A5-41BC-9307-A0EADDE74B5C}">
    <text>Adjusted for Seconded Officers</text>
  </threadedComment>
  <threadedComment ref="P21" dT="2023-05-30T08:41:46.38" personId="{C0C304ED-9F4D-4BEB-A7AA-D839A4A5997F}" id="{9440E703-F220-4820-B895-5B3BCC7C7AAD}">
    <text xml:space="preserve">Adjusted for seconded officers
</text>
  </threadedComment>
  <threadedComment ref="R59" dT="2024-10-18T08:35:26.77" personId="{048007F8-925C-496C-A41C-312E7C8F96F8}" id="{4CA62E9F-F5C8-49F4-A35E-8C59EB496B92}">
    <text>Phasing incorrect and jnl to be done in M8</text>
  </threadedComment>
  <threadedComment ref="R60" dT="2024-10-18T08:35:04.37" personId="{048007F8-925C-496C-A41C-312E7C8F96F8}" id="{AADE5F97-92C0-4E22-9A6A-42B5B02A72B7}">
    <text>Would be jnl out M8</text>
  </threadedComment>
  <threadedComment ref="R61" dT="2024-10-18T08:34:52.00" personId="{048007F8-925C-496C-A41C-312E7C8F96F8}" id="{FD0D8FC9-7192-4617-8840-C03A938647F7}">
    <text>Will be jnl out M8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E298E85F-28C0-4AA9-B43A-F23522DB47CA}">
    <text>Adjusted for Seconded Officers</text>
  </threadedComment>
  <threadedComment ref="AF21" dT="2023-05-30T08:41:46.38" personId="{C0C304ED-9F4D-4BEB-A7AA-D839A4A5997F}" id="{A362E425-9F8B-454C-9B22-E411E293BE91}">
    <text xml:space="preserve">Adjusted for seconded officers
</text>
  </threadedComment>
  <threadedComment ref="L27" dT="2023-05-25T12:15:12.09" personId="{C0C304ED-9F4D-4BEB-A7AA-D839A4A5997F}" id="{DE3F47A3-EC15-4059-90D4-5209B9999D12}">
    <text>HPB budget correction</text>
  </threadedComment>
  <threadedComment ref="L27" dT="2024-01-09T11:35:36.21" personId="{C0C304ED-9F4D-4BEB-A7AA-D839A4A5997F}" id="{AC6F41BF-389F-4658-BA7F-FBFA612500CA}" parentId="{DE3F47A3-EC15-4059-90D4-5209B9999D12}">
    <text>-2000000+1 manual adj</text>
  </threadedComment>
  <threadedComment ref="L27" dT="2024-01-09T11:35:40.22" personId="{C0C304ED-9F4D-4BEB-A7AA-D839A4A5997F}" id="{6EDB4D82-1274-45BF-9278-7DB30A047D7A}" parentId="{DE3F47A3-EC15-4059-90D4-5209B9999D12}">
    <text>-2000000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F20" dT="2023-05-30T08:41:29.54" personId="{C0C304ED-9F4D-4BEB-A7AA-D839A4A5997F}" id="{8128E7DC-0A87-495A-AC82-BB08D31F3B82}">
    <text>Adjusted for Seconded Officers</text>
  </threadedComment>
  <threadedComment ref="AF21" dT="2023-05-30T08:41:29.54" personId="{C0C304ED-9F4D-4BEB-A7AA-D839A4A5997F}" id="{C70460A1-5BC3-4F68-BEE7-B007ADB4FE9D}">
    <text>Adjusted for Seconded Officers</text>
  </threadedComment>
  <threadedComment ref="AF22" dT="2023-05-30T08:41:46.38" personId="{C0C304ED-9F4D-4BEB-A7AA-D839A4A5997F}" id="{754EEAC2-8DDD-46A5-9808-778AD1279651}">
    <text xml:space="preserve">Adjusted for seconded officers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4" dT="2025-06-16T16:51:50.53" personId="{8119F543-10B7-47D4-AD34-016C04909B38}" id="{77723558-5440-4406-972D-BF72A7C83311}">
    <text>Creditors control account historic</text>
  </threadedComment>
  <threadedComment ref="A21" dT="2025-06-09T13:42:35.24" personId="{8119F543-10B7-47D4-AD34-016C04909B38}" id="{F5BD2811-24A1-41C2-90F3-DF4BAAA6CF17}">
    <text>Formally HQ replacement reserve</text>
  </threadedComment>
  <threadedComment ref="D21" dT="2025-06-16T16:45:05.02" personId="{8119F543-10B7-47D4-AD34-016C04909B38}" id="{419CA89C-1B4F-459D-BF61-E2E7C2C827C8}">
    <text>i&amp;e surplus</text>
  </threadedComment>
  <threadedComment ref="E21" dT="2025-06-16T16:45:28.35" personId="{8119F543-10B7-47D4-AD34-016C04909B38}" id="{BC53CEA9-823B-4440-96D7-12CE0F216868}">
    <text>Funding capital programme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workbookViewId="0"/>
  </sheetViews>
  <sheetFormatPr defaultRowHeight="14.5" x14ac:dyDescent="0.35"/>
  <sheetData>
    <row r="1" spans="1:1" x14ac:dyDescent="0.35">
      <c r="A1" t="s">
        <v>0</v>
      </c>
    </row>
    <row r="3" spans="1:1" x14ac:dyDescent="0.35">
      <c r="A3" t="b">
        <v>0</v>
      </c>
    </row>
    <row r="7" spans="1:1" x14ac:dyDescent="0.35">
      <c r="A7">
        <v>60</v>
      </c>
    </row>
    <row r="9" spans="1:1" x14ac:dyDescent="0.35">
      <c r="A9" t="b">
        <v>0</v>
      </c>
    </row>
    <row r="11" spans="1:1" x14ac:dyDescent="0.35">
      <c r="A11" t="b">
        <v>0</v>
      </c>
    </row>
    <row r="13" spans="1:1" x14ac:dyDescent="0.35">
      <c r="A13" t="b">
        <v>0</v>
      </c>
    </row>
    <row r="17" spans="1:1" x14ac:dyDescent="0.35">
      <c r="A17">
        <v>1</v>
      </c>
    </row>
    <row r="18" spans="1:1" x14ac:dyDescent="0.35">
      <c r="A18" t="b">
        <v>0</v>
      </c>
    </row>
    <row r="19" spans="1:1" x14ac:dyDescent="0.35">
      <c r="A19" t="b">
        <v>0</v>
      </c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560D-858F-45E4-8D85-97A61661EC3D}">
  <sheetPr codeName="Sheet13">
    <tabColor theme="9" tint="0.59999389629810485"/>
  </sheetPr>
  <dimension ref="B1:R63"/>
  <sheetViews>
    <sheetView showGridLines="0" topLeftCell="B23" zoomScale="96" workbookViewId="0">
      <selection activeCell="I7" sqref="I7:R69"/>
    </sheetView>
  </sheetViews>
  <sheetFormatPr defaultColWidth="8.7265625" defaultRowHeight="14.5" x14ac:dyDescent="0.35"/>
  <cols>
    <col min="1" max="1" width="0" hidden="1" customWidth="1"/>
    <col min="2" max="2" width="11" customWidth="1"/>
    <col min="3" max="3" width="23.54296875" customWidth="1"/>
    <col min="4" max="4" width="14" customWidth="1"/>
    <col min="5" max="5" width="12.453125" customWidth="1"/>
    <col min="6" max="6" width="12.1796875" customWidth="1"/>
    <col min="7" max="8" width="13.1796875" customWidth="1"/>
    <col min="9" max="9" width="13.26953125" customWidth="1"/>
    <col min="10" max="10" width="12.453125" customWidth="1"/>
    <col min="11" max="11" width="14" customWidth="1"/>
    <col min="12" max="12" width="13.453125" customWidth="1"/>
    <col min="13" max="14" width="13" customWidth="1"/>
    <col min="15" max="15" width="13.453125" customWidth="1"/>
    <col min="16" max="16" width="12.1796875" customWidth="1"/>
    <col min="17" max="18" width="13.26953125" bestFit="1" customWidth="1"/>
  </cols>
  <sheetData>
    <row r="1" spans="2:17" ht="22.5" customHeight="1" x14ac:dyDescent="0.35">
      <c r="B1" s="397" t="s">
        <v>567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2:17" ht="13.5" customHeight="1" x14ac:dyDescent="0.35">
      <c r="B2" s="308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7" ht="29.15" customHeight="1" x14ac:dyDescent="0.35">
      <c r="B3" s="30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419" t="s">
        <v>393</v>
      </c>
      <c r="P3" s="419"/>
    </row>
    <row r="4" spans="2:17" ht="33.75" customHeight="1" x14ac:dyDescent="0.35">
      <c r="B4" s="227"/>
      <c r="C4" s="360" t="s">
        <v>391</v>
      </c>
      <c r="D4" s="361"/>
      <c r="E4" s="179"/>
      <c r="F4" s="179"/>
      <c r="G4" s="179"/>
      <c r="H4" s="179"/>
      <c r="I4" s="419" t="s">
        <v>392</v>
      </c>
      <c r="J4" s="419"/>
      <c r="K4" s="179"/>
      <c r="L4" s="179"/>
      <c r="M4" s="179"/>
      <c r="N4" s="179"/>
      <c r="O4" s="179"/>
      <c r="P4" s="420"/>
      <c r="Q4" s="420"/>
    </row>
    <row r="5" spans="2:17" ht="13.5" customHeight="1" x14ac:dyDescent="0.35">
      <c r="B5" s="30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2:17" ht="13.5" customHeight="1" x14ac:dyDescent="0.35">
      <c r="C6" s="179"/>
      <c r="D6" s="179"/>
      <c r="E6" s="179"/>
      <c r="F6" s="179"/>
      <c r="G6" s="179"/>
      <c r="I6" s="179"/>
      <c r="J6" s="179"/>
      <c r="K6" s="179"/>
      <c r="L6" s="179"/>
      <c r="M6" s="179"/>
      <c r="N6" s="179"/>
      <c r="O6" s="179"/>
    </row>
    <row r="7" spans="2:17" ht="13.5" customHeight="1" x14ac:dyDescent="0.35">
      <c r="B7" s="30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2:17" ht="13.5" customHeight="1" x14ac:dyDescent="0.35">
      <c r="B8" s="308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2:17" ht="13.5" customHeight="1" x14ac:dyDescent="0.35">
      <c r="B9" s="30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pans="2:17" ht="13.5" customHeight="1" x14ac:dyDescent="0.35">
      <c r="B10" s="30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</row>
    <row r="11" spans="2:17" ht="13.5" customHeight="1" x14ac:dyDescent="0.35">
      <c r="B11" s="30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2:17" ht="13.5" customHeight="1" x14ac:dyDescent="0.35">
      <c r="B12" s="30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</row>
    <row r="13" spans="2:17" ht="17.25" customHeight="1" x14ac:dyDescent="0.35">
      <c r="B13" s="308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</row>
    <row r="14" spans="2:17" ht="14.25" customHeight="1" x14ac:dyDescent="0.35">
      <c r="B14" s="308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</row>
    <row r="15" spans="2:17" ht="15" customHeight="1" x14ac:dyDescent="0.35">
      <c r="B15" s="308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</row>
    <row r="16" spans="2:17" ht="18.75" customHeight="1" x14ac:dyDescent="0.35">
      <c r="B16" s="30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</row>
    <row r="17" spans="2:15" ht="15" customHeight="1" x14ac:dyDescent="0.35">
      <c r="B17" s="308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</row>
    <row r="18" spans="2:15" x14ac:dyDescent="0.35"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</row>
    <row r="19" spans="2:15" x14ac:dyDescent="0.35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</row>
    <row r="20" spans="2:15" x14ac:dyDescent="0.35"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</row>
    <row r="21" spans="2:15" x14ac:dyDescent="0.35"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</row>
    <row r="22" spans="2:15" x14ac:dyDescent="0.35"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2:15" x14ac:dyDescent="0.35"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</row>
    <row r="24" spans="2:15" ht="31.5" customHeight="1" x14ac:dyDescent="0.35">
      <c r="B24" s="179"/>
      <c r="C24" s="421" t="s">
        <v>394</v>
      </c>
      <c r="D24" s="421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</row>
    <row r="25" spans="2:15" ht="21.75" customHeight="1" x14ac:dyDescent="0.35">
      <c r="B25" s="363"/>
      <c r="C25" s="364"/>
      <c r="D25" s="365" t="s">
        <v>178</v>
      </c>
      <c r="E25" s="365" t="s">
        <v>179</v>
      </c>
      <c r="F25" s="365" t="s">
        <v>180</v>
      </c>
      <c r="G25" s="365" t="s">
        <v>181</v>
      </c>
      <c r="H25" s="365" t="s">
        <v>182</v>
      </c>
      <c r="I25" s="365" t="s">
        <v>183</v>
      </c>
      <c r="J25" s="365" t="s">
        <v>184</v>
      </c>
      <c r="K25" s="365" t="s">
        <v>185</v>
      </c>
      <c r="L25" s="365" t="s">
        <v>186</v>
      </c>
      <c r="M25" s="365" t="s">
        <v>187</v>
      </c>
      <c r="N25" s="365" t="s">
        <v>188</v>
      </c>
      <c r="O25" s="365" t="s">
        <v>189</v>
      </c>
    </row>
    <row r="26" spans="2:15" ht="21" customHeight="1" x14ac:dyDescent="0.35">
      <c r="B26" s="366" t="s">
        <v>395</v>
      </c>
      <c r="C26" s="367">
        <v>763515.44</v>
      </c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</row>
    <row r="27" spans="2:15" x14ac:dyDescent="0.35">
      <c r="B27" s="422" t="s">
        <v>191</v>
      </c>
      <c r="C27" s="422"/>
      <c r="D27" s="369">
        <v>13409</v>
      </c>
      <c r="E27" s="369">
        <v>62624</v>
      </c>
      <c r="F27" s="369">
        <v>27003</v>
      </c>
      <c r="G27" s="369">
        <v>33996</v>
      </c>
      <c r="H27" s="369">
        <v>14447</v>
      </c>
      <c r="I27" s="369">
        <v>60117</v>
      </c>
      <c r="J27" s="369">
        <v>67977</v>
      </c>
      <c r="K27" s="369">
        <v>152464</v>
      </c>
      <c r="L27" s="369">
        <v>25648</v>
      </c>
      <c r="M27" s="369">
        <v>54282</v>
      </c>
      <c r="N27" s="369">
        <v>106576</v>
      </c>
      <c r="O27" s="369">
        <v>47692</v>
      </c>
    </row>
    <row r="28" spans="2:15" x14ac:dyDescent="0.35">
      <c r="B28" s="424" t="s">
        <v>192</v>
      </c>
      <c r="C28" s="424"/>
      <c r="D28" s="369">
        <v>69926</v>
      </c>
      <c r="E28" s="369">
        <v>36193</v>
      </c>
      <c r="F28" s="369">
        <v>92957</v>
      </c>
      <c r="G28" s="369">
        <v>103035</v>
      </c>
      <c r="H28" s="369">
        <v>123623</v>
      </c>
      <c r="I28" s="369">
        <v>75447</v>
      </c>
      <c r="J28" s="369">
        <v>108561</v>
      </c>
      <c r="K28" s="369">
        <v>142542</v>
      </c>
      <c r="L28" s="369">
        <v>280559</v>
      </c>
      <c r="M28" s="369">
        <v>246090</v>
      </c>
      <c r="N28" s="369">
        <v>232395</v>
      </c>
      <c r="O28" s="369">
        <v>186506</v>
      </c>
    </row>
    <row r="29" spans="2:15" x14ac:dyDescent="0.35">
      <c r="B29" s="425" t="s">
        <v>193</v>
      </c>
      <c r="C29" s="425"/>
      <c r="D29" s="369">
        <v>73436</v>
      </c>
      <c r="E29" s="369">
        <v>107319</v>
      </c>
      <c r="F29" s="369">
        <v>102886</v>
      </c>
      <c r="G29" s="369">
        <v>69926</v>
      </c>
      <c r="H29" s="369">
        <v>36193</v>
      </c>
      <c r="I29" s="369">
        <v>92957</v>
      </c>
      <c r="J29" s="369">
        <v>103035</v>
      </c>
      <c r="K29" s="369">
        <v>123623</v>
      </c>
      <c r="L29" s="369">
        <v>75447</v>
      </c>
      <c r="M29" s="369">
        <v>108561</v>
      </c>
      <c r="N29" s="369">
        <v>142542</v>
      </c>
      <c r="O29" s="369">
        <v>280559</v>
      </c>
    </row>
    <row r="30" spans="2:15" x14ac:dyDescent="0.35">
      <c r="B30" s="426" t="s">
        <v>194</v>
      </c>
      <c r="C30" s="426"/>
      <c r="D30" s="369">
        <v>121240</v>
      </c>
      <c r="E30" s="369">
        <v>127633</v>
      </c>
      <c r="F30" s="369">
        <v>118008</v>
      </c>
      <c r="G30" s="369">
        <v>128943</v>
      </c>
      <c r="H30" s="369">
        <v>154331</v>
      </c>
      <c r="I30" s="369">
        <v>147743</v>
      </c>
      <c r="J30" s="369">
        <v>143362</v>
      </c>
      <c r="K30" s="369">
        <v>143511</v>
      </c>
      <c r="L30" s="369">
        <v>195843</v>
      </c>
      <c r="M30" s="369">
        <v>172962</v>
      </c>
      <c r="N30" s="369">
        <v>159816</v>
      </c>
      <c r="O30" s="369">
        <v>168403</v>
      </c>
    </row>
    <row r="31" spans="2:15" x14ac:dyDescent="0.35">
      <c r="B31" s="427" t="s">
        <v>195</v>
      </c>
      <c r="C31" s="427"/>
      <c r="D31" s="369">
        <v>852729</v>
      </c>
      <c r="E31" s="369">
        <v>843894</v>
      </c>
      <c r="F31" s="369">
        <v>867826</v>
      </c>
      <c r="G31" s="369">
        <v>753774</v>
      </c>
      <c r="H31" s="369">
        <v>776158</v>
      </c>
      <c r="I31" s="369">
        <v>757904</v>
      </c>
      <c r="J31" s="369">
        <v>680515</v>
      </c>
      <c r="K31" s="369">
        <v>695561</v>
      </c>
      <c r="L31" s="369">
        <v>671620</v>
      </c>
      <c r="M31" s="369">
        <v>721504</v>
      </c>
      <c r="N31" s="369">
        <v>740255</v>
      </c>
      <c r="O31" s="369">
        <v>759162</v>
      </c>
    </row>
    <row r="32" spans="2:15" ht="26.5" thickBot="1" x14ac:dyDescent="0.4">
      <c r="B32" s="157" t="s">
        <v>396</v>
      </c>
      <c r="C32" s="227"/>
      <c r="D32" s="370">
        <v>1130740</v>
      </c>
      <c r="E32" s="370">
        <v>1177663</v>
      </c>
      <c r="F32" s="370">
        <v>1208679</v>
      </c>
      <c r="G32" s="370">
        <v>1089675</v>
      </c>
      <c r="H32" s="370">
        <v>1104753</v>
      </c>
      <c r="I32" s="370">
        <v>1134168</v>
      </c>
      <c r="J32" s="370">
        <v>1103451</v>
      </c>
      <c r="K32" s="370">
        <v>1257702</v>
      </c>
      <c r="L32" s="370">
        <v>1249117</v>
      </c>
      <c r="M32" s="370">
        <v>1303399</v>
      </c>
      <c r="N32" s="370">
        <v>1381584</v>
      </c>
      <c r="O32" s="370">
        <v>1442323</v>
      </c>
    </row>
    <row r="33" spans="2:18" ht="15" thickTop="1" x14ac:dyDescent="0.35">
      <c r="B33" s="227"/>
      <c r="C33" s="227"/>
      <c r="D33" s="227"/>
      <c r="E33" s="227"/>
      <c r="F33" s="227">
        <v>0.71799999999999997</v>
      </c>
      <c r="G33" s="227">
        <v>0.69199999999999995</v>
      </c>
      <c r="H33" s="227">
        <v>0.70299999999999996</v>
      </c>
      <c r="I33" s="227">
        <v>0.66800000000000004</v>
      </c>
      <c r="J33" s="227">
        <v>0.61699999999999999</v>
      </c>
      <c r="K33" s="227">
        <v>0.55300000000000005</v>
      </c>
      <c r="L33" s="227">
        <v>0.53800000000000003</v>
      </c>
      <c r="M33" s="227">
        <v>0.55400000000000005</v>
      </c>
      <c r="N33" s="227">
        <v>0.53600000000000003</v>
      </c>
      <c r="O33" s="227">
        <v>0.52600000000000002</v>
      </c>
    </row>
    <row r="34" spans="2:18" x14ac:dyDescent="0.35"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</row>
    <row r="35" spans="2:18" x14ac:dyDescent="0.35"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</row>
    <row r="36" spans="2:18" x14ac:dyDescent="0.35">
      <c r="B36" s="421" t="s">
        <v>397</v>
      </c>
      <c r="C36" s="421"/>
      <c r="D36" s="421"/>
      <c r="E36" s="421"/>
      <c r="F36" s="421"/>
      <c r="G36" s="179"/>
      <c r="H36" s="179"/>
      <c r="I36" s="179"/>
      <c r="J36" s="179"/>
      <c r="K36" s="179"/>
      <c r="L36" s="179"/>
      <c r="M36" s="179"/>
      <c r="N36" s="227"/>
      <c r="O36" s="227"/>
    </row>
    <row r="37" spans="2:18" x14ac:dyDescent="0.35">
      <c r="B37" s="203" t="s">
        <v>175</v>
      </c>
      <c r="C37" s="203" t="s">
        <v>177</v>
      </c>
      <c r="D37" s="203" t="s">
        <v>177</v>
      </c>
      <c r="E37" s="203" t="s">
        <v>177</v>
      </c>
      <c r="F37" s="203" t="s">
        <v>177</v>
      </c>
      <c r="G37" s="203" t="s">
        <v>177</v>
      </c>
      <c r="H37" s="203" t="s">
        <v>177</v>
      </c>
      <c r="I37" s="203" t="s">
        <v>177</v>
      </c>
      <c r="J37" s="203" t="s">
        <v>177</v>
      </c>
      <c r="K37" s="203" t="s">
        <v>177</v>
      </c>
      <c r="L37" s="203" t="s">
        <v>177</v>
      </c>
      <c r="M37" s="203" t="s">
        <v>177</v>
      </c>
      <c r="N37" s="203" t="s">
        <v>177</v>
      </c>
      <c r="O37" s="227"/>
      <c r="R37" s="355"/>
    </row>
    <row r="38" spans="2:18" x14ac:dyDescent="0.35">
      <c r="B38" s="179"/>
      <c r="C38" s="269" t="s">
        <v>210</v>
      </c>
      <c r="D38" s="269" t="s">
        <v>211</v>
      </c>
      <c r="E38" s="269" t="s">
        <v>212</v>
      </c>
      <c r="F38" s="269" t="s">
        <v>213</v>
      </c>
      <c r="G38" s="269" t="s">
        <v>214</v>
      </c>
      <c r="H38" s="269" t="s">
        <v>215</v>
      </c>
      <c r="I38" s="269" t="s">
        <v>216</v>
      </c>
      <c r="J38" s="269" t="s">
        <v>217</v>
      </c>
      <c r="K38" s="269" t="s">
        <v>218</v>
      </c>
      <c r="L38" s="269" t="s">
        <v>398</v>
      </c>
      <c r="M38" s="269" t="s">
        <v>399</v>
      </c>
      <c r="N38" s="269" t="s">
        <v>400</v>
      </c>
      <c r="O38" s="227"/>
      <c r="Q38" s="355"/>
    </row>
    <row r="39" spans="2:18" x14ac:dyDescent="0.35">
      <c r="B39" s="272" t="s">
        <v>222</v>
      </c>
      <c r="C39" s="371">
        <v>30402</v>
      </c>
      <c r="D39" s="371">
        <v>30402</v>
      </c>
      <c r="E39" s="371">
        <v>30402</v>
      </c>
      <c r="F39" s="371">
        <v>45781</v>
      </c>
      <c r="G39" s="371">
        <v>45781</v>
      </c>
      <c r="H39" s="371">
        <v>45781</v>
      </c>
      <c r="I39" s="371">
        <v>76171</v>
      </c>
      <c r="J39" s="371">
        <v>76171</v>
      </c>
      <c r="K39" s="371">
        <v>76171</v>
      </c>
      <c r="L39" s="371">
        <v>56316</v>
      </c>
      <c r="M39" s="371">
        <v>56316</v>
      </c>
      <c r="N39" s="369">
        <v>56316</v>
      </c>
      <c r="O39" s="227"/>
    </row>
    <row r="40" spans="2:18" x14ac:dyDescent="0.35">
      <c r="B40" s="272" t="s">
        <v>223</v>
      </c>
      <c r="C40" s="293"/>
      <c r="D40" s="371">
        <v>15680</v>
      </c>
      <c r="E40" s="371">
        <v>15680</v>
      </c>
      <c r="F40" s="293"/>
      <c r="G40" s="371">
        <v>52036</v>
      </c>
      <c r="H40" s="371">
        <v>52036</v>
      </c>
      <c r="I40" s="293"/>
      <c r="J40" s="371">
        <v>70089</v>
      </c>
      <c r="K40" s="371">
        <v>70089</v>
      </c>
      <c r="L40" s="293"/>
      <c r="M40" s="371">
        <v>40072</v>
      </c>
      <c r="N40" s="369">
        <v>40072</v>
      </c>
      <c r="O40" s="227"/>
    </row>
    <row r="41" spans="2:18" x14ac:dyDescent="0.35">
      <c r="B41" s="272" t="s">
        <v>224</v>
      </c>
      <c r="C41" s="293"/>
      <c r="D41" s="227"/>
      <c r="E41" s="371">
        <v>254607</v>
      </c>
      <c r="F41" s="293"/>
      <c r="G41" s="293"/>
      <c r="H41" s="371">
        <v>46640</v>
      </c>
      <c r="I41" s="293"/>
      <c r="J41" s="293"/>
      <c r="K41" s="371">
        <v>59594</v>
      </c>
      <c r="L41" s="293"/>
      <c r="M41" s="293"/>
      <c r="N41" s="227">
        <v>110451.37</v>
      </c>
      <c r="O41" s="227"/>
    </row>
    <row r="42" spans="2:18" ht="15" thickBot="1" x14ac:dyDescent="0.4">
      <c r="B42" s="179"/>
      <c r="C42" s="372">
        <v>30402</v>
      </c>
      <c r="D42" s="372">
        <v>46083</v>
      </c>
      <c r="E42" s="372">
        <v>300690</v>
      </c>
      <c r="F42" s="372">
        <v>45781</v>
      </c>
      <c r="G42" s="372">
        <v>97817</v>
      </c>
      <c r="H42" s="372">
        <v>144457</v>
      </c>
      <c r="I42" s="372">
        <v>76171</v>
      </c>
      <c r="J42" s="372">
        <v>146260</v>
      </c>
      <c r="K42" s="372">
        <v>205854</v>
      </c>
      <c r="L42" s="372">
        <v>56316</v>
      </c>
      <c r="M42" s="372">
        <v>96388</v>
      </c>
      <c r="N42" s="372">
        <v>206839</v>
      </c>
      <c r="O42" s="227"/>
    </row>
    <row r="43" spans="2:18" ht="15" thickTop="1" x14ac:dyDescent="0.35"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227"/>
      <c r="O43" s="227"/>
    </row>
    <row r="44" spans="2:18" x14ac:dyDescent="0.35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</row>
    <row r="45" spans="2:18" x14ac:dyDescent="0.35"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</row>
    <row r="46" spans="2:18" x14ac:dyDescent="0.35">
      <c r="B46" s="423" t="s">
        <v>401</v>
      </c>
      <c r="C46" s="423"/>
      <c r="D46" s="423"/>
      <c r="E46" s="423"/>
      <c r="F46" s="227"/>
      <c r="G46" s="227"/>
      <c r="H46" s="227"/>
      <c r="I46" s="227"/>
      <c r="J46" s="227"/>
      <c r="K46" s="227"/>
      <c r="L46" s="227"/>
      <c r="M46" s="227"/>
      <c r="N46" s="227"/>
      <c r="O46" s="227"/>
    </row>
    <row r="47" spans="2:18" x14ac:dyDescent="0.35"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</row>
    <row r="48" spans="2:18" x14ac:dyDescent="0.35">
      <c r="B48" s="179"/>
      <c r="C48" s="179"/>
      <c r="D48" s="373">
        <v>45383</v>
      </c>
      <c r="E48" s="373">
        <v>45413</v>
      </c>
      <c r="F48" s="373">
        <v>45444</v>
      </c>
      <c r="G48" s="373">
        <v>45474</v>
      </c>
      <c r="H48" s="373">
        <v>45505</v>
      </c>
      <c r="I48" s="373">
        <v>45536</v>
      </c>
      <c r="J48" s="373">
        <v>45566</v>
      </c>
      <c r="K48" s="373">
        <v>45597</v>
      </c>
      <c r="L48" s="373">
        <v>45627</v>
      </c>
      <c r="M48" s="373">
        <v>45658</v>
      </c>
      <c r="N48" s="373">
        <v>45689</v>
      </c>
      <c r="O48" s="373">
        <v>45717</v>
      </c>
      <c r="P48" s="356"/>
    </row>
    <row r="49" spans="2:16" x14ac:dyDescent="0.35">
      <c r="B49" s="307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357"/>
    </row>
    <row r="50" spans="2:16" x14ac:dyDescent="0.35">
      <c r="B50" s="270" t="s">
        <v>402</v>
      </c>
      <c r="C50" s="179"/>
      <c r="D50" s="306">
        <v>35588.67</v>
      </c>
      <c r="E50" s="306">
        <v>69520.179999999993</v>
      </c>
      <c r="F50" s="306">
        <v>146740.57</v>
      </c>
      <c r="G50" s="306">
        <v>103994.72</v>
      </c>
      <c r="H50" s="306">
        <v>26027.7</v>
      </c>
      <c r="I50" s="306">
        <v>63241.65</v>
      </c>
      <c r="J50" s="306">
        <v>95382.94</v>
      </c>
      <c r="K50" s="306">
        <v>153749.12</v>
      </c>
      <c r="L50" s="306">
        <v>25648.49</v>
      </c>
      <c r="M50" s="306">
        <v>54282.04</v>
      </c>
      <c r="N50" s="306">
        <v>106575.54</v>
      </c>
      <c r="O50" s="306">
        <v>47692.480000000003</v>
      </c>
      <c r="P50" s="357"/>
    </row>
    <row r="51" spans="2:16" ht="14.5" hidden="1" customHeight="1" x14ac:dyDescent="0.35">
      <c r="B51" s="270" t="s">
        <v>403</v>
      </c>
      <c r="C51" s="179"/>
      <c r="D51" s="371">
        <v>9314</v>
      </c>
      <c r="E51" s="371">
        <v>4809</v>
      </c>
      <c r="F51" s="371">
        <v>18851</v>
      </c>
      <c r="G51" s="371">
        <v>4559</v>
      </c>
      <c r="H51" s="371">
        <v>3096</v>
      </c>
      <c r="I51" s="371">
        <v>3746</v>
      </c>
      <c r="J51" s="371">
        <v>13819</v>
      </c>
      <c r="K51" s="371">
        <v>8301</v>
      </c>
      <c r="L51" s="371">
        <v>15130</v>
      </c>
      <c r="M51" s="371">
        <v>15243</v>
      </c>
      <c r="N51" s="371">
        <v>9485</v>
      </c>
      <c r="O51" s="306">
        <v>4359.6099999999997</v>
      </c>
      <c r="P51" s="357"/>
    </row>
    <row r="52" spans="2:16" x14ac:dyDescent="0.35">
      <c r="B52" s="270" t="s">
        <v>404</v>
      </c>
      <c r="C52" s="179"/>
      <c r="D52" s="371">
        <v>3894</v>
      </c>
      <c r="E52" s="371">
        <v>2113</v>
      </c>
      <c r="F52" s="371">
        <v>229403</v>
      </c>
      <c r="G52" s="371">
        <v>32551</v>
      </c>
      <c r="H52" s="371">
        <v>18150</v>
      </c>
      <c r="I52" s="371">
        <v>19715</v>
      </c>
      <c r="J52" s="371">
        <v>15320</v>
      </c>
      <c r="K52" s="371">
        <v>43804</v>
      </c>
      <c r="L52" s="371">
        <v>43804</v>
      </c>
      <c r="M52" s="371">
        <v>2765</v>
      </c>
      <c r="N52" s="371">
        <v>25112</v>
      </c>
      <c r="O52" s="306">
        <v>93251.8</v>
      </c>
      <c r="P52" s="358"/>
    </row>
    <row r="53" spans="2:16" x14ac:dyDescent="0.35">
      <c r="B53" s="270" t="s">
        <v>405</v>
      </c>
      <c r="C53" s="179"/>
      <c r="D53" s="371">
        <v>13252</v>
      </c>
      <c r="E53" s="371">
        <v>3243</v>
      </c>
      <c r="F53" s="374">
        <v>0</v>
      </c>
      <c r="G53" s="374">
        <v>639</v>
      </c>
      <c r="H53" s="374">
        <v>635</v>
      </c>
      <c r="I53" s="371">
        <v>1199</v>
      </c>
      <c r="J53" s="374">
        <v>0</v>
      </c>
      <c r="K53" s="371">
        <v>15878</v>
      </c>
      <c r="L53" s="374">
        <v>660</v>
      </c>
      <c r="M53" s="371">
        <v>38308</v>
      </c>
      <c r="N53" s="371">
        <v>5475</v>
      </c>
      <c r="O53" s="306">
        <v>12839.96</v>
      </c>
      <c r="P53" s="358"/>
    </row>
    <row r="54" spans="2:16" x14ac:dyDescent="0.35">
      <c r="B54" s="270" t="s">
        <v>406</v>
      </c>
      <c r="C54" s="179"/>
      <c r="D54" s="375">
        <v>3943</v>
      </c>
      <c r="E54" s="375">
        <v>5514</v>
      </c>
      <c r="F54" s="375">
        <v>6354</v>
      </c>
      <c r="G54" s="375">
        <v>22183</v>
      </c>
      <c r="H54" s="179">
        <v>0</v>
      </c>
      <c r="I54" s="375">
        <v>21979</v>
      </c>
      <c r="J54" s="376">
        <v>47031.71</v>
      </c>
      <c r="K54" s="376">
        <v>2106.69</v>
      </c>
      <c r="L54" s="90"/>
      <c r="M54" s="90"/>
      <c r="N54" s="376">
        <v>1870.8</v>
      </c>
      <c r="O54" s="179">
        <v>0</v>
      </c>
      <c r="P54" s="358"/>
    </row>
    <row r="55" spans="2:16" x14ac:dyDescent="0.35">
      <c r="B55" s="270" t="s">
        <v>407</v>
      </c>
      <c r="C55" s="179"/>
      <c r="D55" s="289">
        <v>30402</v>
      </c>
      <c r="E55" s="289">
        <v>15680</v>
      </c>
      <c r="F55" s="289">
        <v>254607</v>
      </c>
      <c r="G55" s="289">
        <v>59931</v>
      </c>
      <c r="H55" s="289">
        <v>21881</v>
      </c>
      <c r="I55" s="289">
        <v>46640</v>
      </c>
      <c r="J55" s="289">
        <v>76171</v>
      </c>
      <c r="K55" s="289">
        <v>70089</v>
      </c>
      <c r="L55" s="289">
        <v>59594</v>
      </c>
      <c r="M55" s="289">
        <v>56316</v>
      </c>
      <c r="N55" s="289">
        <v>41943</v>
      </c>
      <c r="O55" s="289">
        <v>110451</v>
      </c>
      <c r="P55" s="358"/>
    </row>
    <row r="56" spans="2:16" ht="15" thickBot="1" x14ac:dyDescent="0.4">
      <c r="B56" s="307" t="s">
        <v>408</v>
      </c>
      <c r="C56" s="179"/>
      <c r="D56" s="302">
        <v>9129</v>
      </c>
      <c r="E56" s="302">
        <v>59354</v>
      </c>
      <c r="F56" s="302">
        <v>-101513</v>
      </c>
      <c r="G56" s="302">
        <v>66246</v>
      </c>
      <c r="H56" s="302">
        <v>4147</v>
      </c>
      <c r="I56" s="302">
        <v>16602</v>
      </c>
      <c r="J56" s="302">
        <v>66244</v>
      </c>
      <c r="K56" s="302">
        <v>85767</v>
      </c>
      <c r="L56" s="302">
        <v>-33946</v>
      </c>
      <c r="M56" s="302">
        <v>-2034</v>
      </c>
      <c r="N56" s="302">
        <v>66504</v>
      </c>
      <c r="O56" s="302">
        <v>-62759</v>
      </c>
      <c r="P56" s="358"/>
    </row>
    <row r="57" spans="2:16" ht="15" thickTop="1" x14ac:dyDescent="0.35">
      <c r="B57" s="227"/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359"/>
    </row>
    <row r="58" spans="2:16" x14ac:dyDescent="0.35">
      <c r="B58" s="227"/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</row>
    <row r="59" spans="2:16" x14ac:dyDescent="0.35"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</row>
    <row r="60" spans="2:16" x14ac:dyDescent="0.35">
      <c r="B60" s="227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</row>
    <row r="61" spans="2:16" x14ac:dyDescent="0.35">
      <c r="B61" s="227"/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</row>
    <row r="62" spans="2:16" x14ac:dyDescent="0.35"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</row>
    <row r="63" spans="2:16" x14ac:dyDescent="0.35"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</row>
  </sheetData>
  <mergeCells count="12">
    <mergeCell ref="B46:E46"/>
    <mergeCell ref="O3:P3"/>
    <mergeCell ref="B28:C28"/>
    <mergeCell ref="B29:C29"/>
    <mergeCell ref="B30:C30"/>
    <mergeCell ref="B31:C31"/>
    <mergeCell ref="B36:F36"/>
    <mergeCell ref="B1:O1"/>
    <mergeCell ref="I4:J4"/>
    <mergeCell ref="P4:Q4"/>
    <mergeCell ref="C24:D24"/>
    <mergeCell ref="B27:C2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4"/>
  <sheetViews>
    <sheetView showGridLines="0" zoomScale="90" zoomScaleNormal="90" workbookViewId="0">
      <pane xSplit="1" ySplit="4" topLeftCell="B5" activePane="bottomRight" state="frozen"/>
      <selection activeCell="I7" sqref="I7:R69"/>
      <selection pane="topRight" activeCell="I7" sqref="I7:R69"/>
      <selection pane="bottomLeft" activeCell="I7" sqref="I7:R69"/>
      <selection pane="bottomRight" activeCell="G12" sqref="G12"/>
    </sheetView>
  </sheetViews>
  <sheetFormatPr defaultColWidth="8.7265625" defaultRowHeight="14.5" x14ac:dyDescent="0.35"/>
  <cols>
    <col min="1" max="1" width="37.81640625" customWidth="1"/>
    <col min="2" max="2" width="24.453125" customWidth="1"/>
    <col min="3" max="3" width="1.54296875" customWidth="1"/>
    <col min="4" max="4" width="11.54296875" customWidth="1"/>
    <col min="5" max="6" width="14" customWidth="1"/>
    <col min="7" max="7" width="20.7265625" customWidth="1"/>
  </cols>
  <sheetData>
    <row r="1" spans="1:7" ht="15.5" x14ac:dyDescent="0.35">
      <c r="A1" s="65" t="s">
        <v>562</v>
      </c>
    </row>
    <row r="2" spans="1:7" x14ac:dyDescent="0.35">
      <c r="G2" s="147"/>
    </row>
    <row r="3" spans="1:7" x14ac:dyDescent="0.35">
      <c r="B3" s="344" t="s">
        <v>409</v>
      </c>
      <c r="C3" s="345"/>
      <c r="D3" s="344" t="s">
        <v>410</v>
      </c>
      <c r="E3" s="344" t="s">
        <v>411</v>
      </c>
      <c r="F3" s="344" t="s">
        <v>412</v>
      </c>
      <c r="G3" s="339"/>
    </row>
    <row r="4" spans="1:7" x14ac:dyDescent="0.35">
      <c r="B4" s="344" t="s">
        <v>177</v>
      </c>
      <c r="C4" s="345"/>
      <c r="D4" s="346" t="s">
        <v>177</v>
      </c>
      <c r="E4" s="346" t="s">
        <v>177</v>
      </c>
      <c r="F4" s="344" t="s">
        <v>177</v>
      </c>
      <c r="G4" s="339"/>
    </row>
    <row r="5" spans="1:7" x14ac:dyDescent="0.35">
      <c r="A5" s="187" t="s">
        <v>413</v>
      </c>
      <c r="B5" s="347"/>
      <c r="C5" s="348"/>
      <c r="D5" s="349"/>
      <c r="E5" s="349"/>
      <c r="F5" s="347"/>
      <c r="G5" s="338"/>
    </row>
    <row r="6" spans="1:7" x14ac:dyDescent="0.35">
      <c r="A6" t="s">
        <v>414</v>
      </c>
      <c r="B6" s="350">
        <v>-5500000</v>
      </c>
      <c r="C6" s="351"/>
      <c r="D6" s="350">
        <v>0</v>
      </c>
      <c r="E6" s="350">
        <v>0</v>
      </c>
      <c r="F6" s="350">
        <v>-5500000</v>
      </c>
      <c r="G6" s="341"/>
    </row>
    <row r="7" spans="1:7" x14ac:dyDescent="0.35">
      <c r="A7" t="s">
        <v>415</v>
      </c>
      <c r="B7" s="350">
        <v>0</v>
      </c>
      <c r="C7" s="351"/>
      <c r="D7" s="350"/>
      <c r="E7" s="350"/>
      <c r="F7" s="350">
        <v>0</v>
      </c>
      <c r="G7" s="341"/>
    </row>
    <row r="8" spans="1:7" x14ac:dyDescent="0.35">
      <c r="A8" t="s">
        <v>416</v>
      </c>
      <c r="B8" s="350">
        <v>-23750</v>
      </c>
      <c r="C8" s="351"/>
      <c r="D8" s="350">
        <v>-1493129.4900000002</v>
      </c>
      <c r="E8" s="350">
        <v>0</v>
      </c>
      <c r="F8" s="350">
        <v>-1516879.4900000002</v>
      </c>
      <c r="G8" s="341"/>
    </row>
    <row r="9" spans="1:7" x14ac:dyDescent="0.35">
      <c r="B9" s="350"/>
      <c r="C9" s="351"/>
      <c r="D9" s="350"/>
      <c r="E9" s="350"/>
      <c r="F9" s="350">
        <v>0</v>
      </c>
      <c r="G9" s="341"/>
    </row>
    <row r="10" spans="1:7" ht="15" thickBot="1" x14ac:dyDescent="0.4">
      <c r="A10" s="187" t="s">
        <v>417</v>
      </c>
      <c r="B10" s="352">
        <v>-5523750</v>
      </c>
      <c r="C10" s="353"/>
      <c r="D10" s="352">
        <v>-1493129.4900000002</v>
      </c>
      <c r="E10" s="352">
        <v>0</v>
      </c>
      <c r="F10" s="352">
        <v>-7016879.4900000002</v>
      </c>
      <c r="G10" s="342"/>
    </row>
    <row r="11" spans="1:7" x14ac:dyDescent="0.35">
      <c r="B11" s="350"/>
      <c r="C11" s="351"/>
      <c r="D11" s="350"/>
      <c r="E11" s="350"/>
      <c r="F11" s="350"/>
      <c r="G11" s="341"/>
    </row>
    <row r="12" spans="1:7" x14ac:dyDescent="0.35">
      <c r="A12" s="187" t="s">
        <v>418</v>
      </c>
      <c r="B12" s="350"/>
      <c r="C12" s="351"/>
      <c r="D12" s="350"/>
      <c r="E12" s="350"/>
      <c r="F12" s="350"/>
      <c r="G12" s="341"/>
    </row>
    <row r="13" spans="1:7" x14ac:dyDescent="0.35">
      <c r="A13" t="s">
        <v>419</v>
      </c>
      <c r="B13" s="350">
        <v>-5925663.5599999996</v>
      </c>
      <c r="C13" s="351"/>
      <c r="D13" s="350">
        <v>0</v>
      </c>
      <c r="E13" s="350">
        <v>0</v>
      </c>
      <c r="F13" s="350">
        <v>-5925663.5599999996</v>
      </c>
      <c r="G13" s="341"/>
    </row>
    <row r="14" spans="1:7" hidden="1" x14ac:dyDescent="0.35">
      <c r="A14" t="s">
        <v>421</v>
      </c>
      <c r="B14" s="350">
        <v>-1975443.91</v>
      </c>
      <c r="C14" s="351"/>
      <c r="D14" s="350">
        <v>-261172.46</v>
      </c>
      <c r="E14" s="350">
        <v>0</v>
      </c>
      <c r="F14" s="350">
        <v>-2236616.37</v>
      </c>
      <c r="G14" s="341"/>
    </row>
    <row r="15" spans="1:7" hidden="1" x14ac:dyDescent="0.35">
      <c r="A15" t="s">
        <v>422</v>
      </c>
      <c r="B15" s="350">
        <v>-210752.68</v>
      </c>
      <c r="C15" s="351"/>
      <c r="D15" s="350">
        <v>0</v>
      </c>
      <c r="E15" s="350">
        <v>210753</v>
      </c>
      <c r="F15" s="350">
        <v>0.32000000000698492</v>
      </c>
      <c r="G15" s="341"/>
    </row>
    <row r="16" spans="1:7" hidden="1" x14ac:dyDescent="0.35">
      <c r="A16" t="s">
        <v>423</v>
      </c>
      <c r="B16" s="350">
        <v>-86577.91</v>
      </c>
      <c r="C16" s="351"/>
      <c r="D16" s="350">
        <v>0</v>
      </c>
      <c r="E16" s="350">
        <v>86578</v>
      </c>
      <c r="F16" s="350">
        <v>8.999999999650754E-2</v>
      </c>
      <c r="G16" s="341"/>
    </row>
    <row r="17" spans="1:7" x14ac:dyDescent="0.35">
      <c r="A17" t="s">
        <v>424</v>
      </c>
      <c r="B17" s="350">
        <v>-337794</v>
      </c>
      <c r="C17" s="351"/>
      <c r="D17" s="350">
        <v>0</v>
      </c>
      <c r="E17" s="350">
        <v>0</v>
      </c>
      <c r="F17" s="350">
        <v>-337794</v>
      </c>
      <c r="G17" s="341"/>
    </row>
    <row r="18" spans="1:7" hidden="1" x14ac:dyDescent="0.35">
      <c r="A18" t="s">
        <v>425</v>
      </c>
      <c r="B18" s="350">
        <v>-2115046.9100000011</v>
      </c>
      <c r="C18" s="351"/>
      <c r="D18" s="350">
        <v>0</v>
      </c>
      <c r="E18" s="350">
        <v>932412.37</v>
      </c>
      <c r="F18" s="350">
        <v>-1182634.540000001</v>
      </c>
      <c r="G18" s="341"/>
    </row>
    <row r="19" spans="1:7" x14ac:dyDescent="0.35">
      <c r="A19" t="s">
        <v>426</v>
      </c>
      <c r="B19" s="350">
        <v>-149000</v>
      </c>
      <c r="C19" s="351"/>
      <c r="D19" s="350">
        <v>0</v>
      </c>
      <c r="E19" s="350">
        <v>149000</v>
      </c>
      <c r="F19" s="350">
        <v>0</v>
      </c>
      <c r="G19" s="341"/>
    </row>
    <row r="20" spans="1:7" x14ac:dyDescent="0.35">
      <c r="A20" t="s">
        <v>427</v>
      </c>
      <c r="B20" s="350">
        <v>-4824277.6400000015</v>
      </c>
      <c r="C20" s="351"/>
      <c r="D20" s="350">
        <v>-220849</v>
      </c>
      <c r="E20" s="350">
        <v>4000000</v>
      </c>
      <c r="F20" s="350">
        <v>-1045126.6400000015</v>
      </c>
      <c r="G20" s="341"/>
    </row>
    <row r="21" spans="1:7" x14ac:dyDescent="0.35">
      <c r="A21" t="s">
        <v>420</v>
      </c>
      <c r="B21" s="350">
        <v>0</v>
      </c>
      <c r="C21" s="351"/>
      <c r="D21" s="350">
        <v>-3851429.32</v>
      </c>
      <c r="E21" s="350">
        <v>3851429.32</v>
      </c>
      <c r="F21" s="350">
        <v>0</v>
      </c>
      <c r="G21" s="341"/>
    </row>
    <row r="22" spans="1:7" x14ac:dyDescent="0.35">
      <c r="A22" s="192" t="s">
        <v>563</v>
      </c>
      <c r="B22" s="350">
        <v>0</v>
      </c>
      <c r="C22" s="351"/>
      <c r="D22" s="350">
        <v>-219000</v>
      </c>
      <c r="E22" s="350"/>
      <c r="F22" s="350">
        <v>-219000</v>
      </c>
      <c r="G22" s="341"/>
    </row>
    <row r="23" spans="1:7" hidden="1" x14ac:dyDescent="0.35">
      <c r="A23" s="147" t="s">
        <v>564</v>
      </c>
      <c r="B23" s="350">
        <v>0</v>
      </c>
      <c r="C23" s="351"/>
      <c r="D23" s="350">
        <v>-198488.08</v>
      </c>
      <c r="E23" s="350"/>
      <c r="F23" s="350">
        <v>-198488.08</v>
      </c>
      <c r="G23" s="341"/>
    </row>
    <row r="24" spans="1:7" hidden="1" x14ac:dyDescent="0.35">
      <c r="B24" s="350"/>
      <c r="C24" s="351"/>
      <c r="D24" s="350"/>
      <c r="E24" s="350"/>
      <c r="F24" s="350"/>
      <c r="G24" s="341"/>
    </row>
    <row r="25" spans="1:7" ht="15" thickBot="1" x14ac:dyDescent="0.4">
      <c r="A25" s="187" t="s">
        <v>428</v>
      </c>
      <c r="B25" s="352">
        <v>-15624556.609999999</v>
      </c>
      <c r="C25" s="353"/>
      <c r="D25" s="352">
        <v>-4750938.8599999994</v>
      </c>
      <c r="E25" s="352">
        <v>9230172.6899999995</v>
      </c>
      <c r="F25" s="352">
        <v>-11145322.780000003</v>
      </c>
      <c r="G25" s="341"/>
    </row>
    <row r="26" spans="1:7" hidden="1" x14ac:dyDescent="0.35">
      <c r="A26" t="s">
        <v>565</v>
      </c>
      <c r="B26" s="350">
        <v>0</v>
      </c>
      <c r="C26" s="351"/>
      <c r="D26" s="350">
        <v>0</v>
      </c>
      <c r="E26" s="350"/>
      <c r="F26" s="350">
        <v>0</v>
      </c>
      <c r="G26" s="341"/>
    </row>
    <row r="27" spans="1:7" x14ac:dyDescent="0.35">
      <c r="B27" s="350"/>
      <c r="C27" s="351"/>
      <c r="D27" s="350"/>
      <c r="E27" s="350"/>
      <c r="F27" s="350"/>
      <c r="G27" s="341"/>
    </row>
    <row r="28" spans="1:7" x14ac:dyDescent="0.35">
      <c r="B28" s="350"/>
      <c r="C28" s="351"/>
      <c r="D28" s="350"/>
      <c r="E28" s="350"/>
      <c r="F28" s="350"/>
      <c r="G28" s="341"/>
    </row>
    <row r="29" spans="1:7" ht="15" thickBot="1" x14ac:dyDescent="0.4">
      <c r="A29" s="187" t="s">
        <v>566</v>
      </c>
      <c r="B29" s="354">
        <v>-21148306.609999999</v>
      </c>
      <c r="C29" s="351"/>
      <c r="D29" s="354">
        <v>-6244068.3499999996</v>
      </c>
      <c r="E29" s="354">
        <v>9230172.6899999995</v>
      </c>
      <c r="F29" s="354">
        <v>-18162202.270000003</v>
      </c>
      <c r="G29" s="342"/>
    </row>
    <row r="30" spans="1:7" ht="15" thickTop="1" x14ac:dyDescent="0.35">
      <c r="B30" s="338"/>
      <c r="C30" s="341"/>
      <c r="D30" s="341"/>
      <c r="E30" s="341"/>
      <c r="F30" s="341"/>
      <c r="G30" s="341"/>
    </row>
    <row r="31" spans="1:7" x14ac:dyDescent="0.35">
      <c r="B31" s="338"/>
      <c r="C31" s="341"/>
      <c r="D31" s="341"/>
      <c r="E31" s="341"/>
      <c r="F31" s="341"/>
      <c r="G31" s="341"/>
    </row>
    <row r="32" spans="1:7" x14ac:dyDescent="0.35">
      <c r="B32" s="340"/>
      <c r="C32" s="342"/>
      <c r="D32" s="341"/>
      <c r="E32" s="342"/>
      <c r="F32" s="342"/>
      <c r="G32" s="342"/>
    </row>
    <row r="33" spans="2:7" x14ac:dyDescent="0.35">
      <c r="B33" s="338"/>
      <c r="C33" s="338"/>
      <c r="D33" s="338"/>
      <c r="E33" s="338"/>
      <c r="F33" s="338"/>
      <c r="G33" s="338"/>
    </row>
    <row r="34" spans="2:7" x14ac:dyDescent="0.35">
      <c r="F34" s="34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F479"/>
  <sheetViews>
    <sheetView showGridLines="0" zoomScale="90" zoomScaleNormal="90" workbookViewId="0">
      <pane xSplit="3" ySplit="9" topLeftCell="D10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ColWidth="9.54296875" defaultRowHeight="12.5" x14ac:dyDescent="0.25"/>
  <cols>
    <col min="1" max="1" width="8.54296875" style="40" customWidth="1"/>
    <col min="2" max="2" width="59" style="39" customWidth="1"/>
    <col min="3" max="3" width="7.1796875" style="39" hidden="1" customWidth="1"/>
    <col min="4" max="4" width="13.26953125" style="39" customWidth="1"/>
    <col min="5" max="5" width="3.54296875" style="39" customWidth="1"/>
    <col min="6" max="6" width="13.26953125" style="39" customWidth="1"/>
    <col min="7" max="7" width="2.7265625" style="39" customWidth="1"/>
    <col min="8" max="8" width="13.26953125" style="39" customWidth="1"/>
    <col min="9" max="9" width="3.54296875" style="39" customWidth="1"/>
    <col min="10" max="10" width="13.26953125" style="39" customWidth="1"/>
    <col min="11" max="11" width="3.54296875" style="39" customWidth="1"/>
    <col min="12" max="12" width="13.26953125" style="39" customWidth="1"/>
    <col min="13" max="13" width="3.54296875" style="39" customWidth="1"/>
    <col min="14" max="14" width="13.26953125" style="39" customWidth="1"/>
    <col min="15" max="15" width="3.54296875" style="39" customWidth="1"/>
    <col min="16" max="16" width="8.54296875" style="40" hidden="1" customWidth="1"/>
    <col min="17" max="17" width="11.7265625" style="39" bestFit="1" customWidth="1"/>
    <col min="18" max="27" width="9.54296875" style="39" customWidth="1"/>
    <col min="28" max="28" width="11.26953125" style="39" customWidth="1"/>
    <col min="29" max="29" width="9.54296875" style="39" customWidth="1"/>
    <col min="30" max="31" width="9.54296875" style="39"/>
    <col min="32" max="32" width="17.7265625" style="39" bestFit="1" customWidth="1"/>
    <col min="33" max="16384" width="9.54296875" style="39"/>
  </cols>
  <sheetData>
    <row r="1" spans="1:28" ht="15.5" x14ac:dyDescent="0.35">
      <c r="A1" s="428" t="s">
        <v>429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28" ht="15.5" x14ac:dyDescent="0.35">
      <c r="A2" s="428" t="s">
        <v>569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28" ht="15.5" x14ac:dyDescent="0.35">
      <c r="A3" s="428" t="s">
        <v>570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</row>
    <row r="5" spans="1:28" s="40" customFormat="1" x14ac:dyDescent="0.25">
      <c r="D5" s="40" t="s">
        <v>430</v>
      </c>
      <c r="F5" s="40" t="s">
        <v>431</v>
      </c>
      <c r="H5" s="40" t="s">
        <v>432</v>
      </c>
      <c r="J5" s="40" t="s">
        <v>433</v>
      </c>
      <c r="L5" s="40" t="s">
        <v>434</v>
      </c>
      <c r="N5" s="40" t="s">
        <v>435</v>
      </c>
    </row>
    <row r="6" spans="1:28" s="40" customFormat="1" x14ac:dyDescent="0.25">
      <c r="D6" s="63"/>
      <c r="F6" s="63"/>
      <c r="H6" s="63"/>
      <c r="J6" s="63"/>
      <c r="L6" s="63"/>
      <c r="N6" s="63"/>
    </row>
    <row r="7" spans="1:28" s="40" customFormat="1" ht="13" x14ac:dyDescent="0.3">
      <c r="B7" s="47"/>
      <c r="C7" s="47"/>
      <c r="D7" s="62" t="s">
        <v>436</v>
      </c>
      <c r="E7" s="47"/>
      <c r="F7" s="62" t="s">
        <v>437</v>
      </c>
      <c r="G7" s="47"/>
      <c r="H7" s="62" t="s">
        <v>438</v>
      </c>
      <c r="I7" s="47"/>
      <c r="J7" s="62" t="s">
        <v>439</v>
      </c>
      <c r="K7" s="47"/>
      <c r="L7" s="62" t="s">
        <v>440</v>
      </c>
      <c r="M7" s="47"/>
      <c r="N7" s="62" t="s">
        <v>571</v>
      </c>
      <c r="O7" s="47"/>
      <c r="P7" s="47"/>
    </row>
    <row r="8" spans="1:28" s="40" customFormat="1" ht="13" x14ac:dyDescent="0.3">
      <c r="B8" s="47"/>
      <c r="C8" s="47"/>
      <c r="D8" s="62" t="s">
        <v>441</v>
      </c>
      <c r="E8" s="62"/>
      <c r="F8" s="62" t="s">
        <v>442</v>
      </c>
      <c r="G8" s="47"/>
      <c r="H8" s="62" t="s">
        <v>442</v>
      </c>
      <c r="I8" s="47"/>
      <c r="J8" s="62" t="s">
        <v>442</v>
      </c>
      <c r="K8" s="47"/>
      <c r="L8" s="62" t="s">
        <v>442</v>
      </c>
      <c r="M8" s="47"/>
      <c r="N8" s="62" t="s">
        <v>442</v>
      </c>
      <c r="O8" s="47"/>
      <c r="P8" s="45" t="s">
        <v>443</v>
      </c>
    </row>
    <row r="9" spans="1:28" s="40" customFormat="1" ht="13" x14ac:dyDescent="0.3">
      <c r="B9" s="47"/>
      <c r="C9" s="47"/>
      <c r="D9" s="61" t="s">
        <v>287</v>
      </c>
      <c r="E9" s="47"/>
      <c r="F9" s="61" t="s">
        <v>287</v>
      </c>
      <c r="G9" s="47"/>
      <c r="H9" s="61" t="s">
        <v>287</v>
      </c>
      <c r="I9" s="47"/>
      <c r="J9" s="61" t="s">
        <v>287</v>
      </c>
      <c r="K9" s="47"/>
      <c r="L9" s="61" t="s">
        <v>287</v>
      </c>
      <c r="M9" s="47"/>
      <c r="N9" s="61" t="s">
        <v>287</v>
      </c>
      <c r="O9" s="47"/>
      <c r="P9" s="47"/>
    </row>
    <row r="10" spans="1:28" x14ac:dyDescent="0.25">
      <c r="D10" s="60"/>
      <c r="F10" s="60"/>
      <c r="H10" s="60"/>
      <c r="J10" s="60"/>
      <c r="L10" s="60"/>
      <c r="N10" s="60"/>
    </row>
    <row r="11" spans="1:28" x14ac:dyDescent="0.25">
      <c r="A11" s="40">
        <v>1</v>
      </c>
      <c r="B11" s="39" t="s">
        <v>444</v>
      </c>
      <c r="D11" s="379"/>
      <c r="E11" s="379"/>
      <c r="F11" s="379">
        <v>8868.8950000000004</v>
      </c>
      <c r="G11" s="379"/>
      <c r="H11" s="379">
        <v>4468.1750000000002</v>
      </c>
      <c r="I11" s="379"/>
      <c r="J11" s="379">
        <v>4626.2060000000001</v>
      </c>
      <c r="K11" s="379"/>
      <c r="L11" s="379">
        <v>4788.9769999999999</v>
      </c>
      <c r="M11" s="379"/>
      <c r="N11" s="379">
        <v>4956.6270000000004</v>
      </c>
      <c r="O11" s="42"/>
      <c r="P11" s="41">
        <v>1</v>
      </c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25">
      <c r="A12" s="40">
        <v>2</v>
      </c>
      <c r="B12" s="39" t="s">
        <v>445</v>
      </c>
      <c r="D12" s="379"/>
      <c r="E12" s="379"/>
      <c r="F12" s="379">
        <v>1251.6543717203281</v>
      </c>
      <c r="G12" s="379"/>
      <c r="H12" s="379">
        <v>1209.952</v>
      </c>
      <c r="I12" s="379"/>
      <c r="J12" s="379">
        <v>1261.797</v>
      </c>
      <c r="K12" s="379"/>
      <c r="L12" s="379">
        <v>1328.8579999999999</v>
      </c>
      <c r="M12" s="379"/>
      <c r="N12" s="379">
        <v>1395.366</v>
      </c>
      <c r="O12" s="42"/>
      <c r="P12" s="41">
        <v>2</v>
      </c>
    </row>
    <row r="13" spans="1:28" x14ac:dyDescent="0.25">
      <c r="A13" s="40">
        <v>3</v>
      </c>
      <c r="B13" s="39" t="s">
        <v>446</v>
      </c>
      <c r="D13" s="379"/>
      <c r="E13" s="379"/>
      <c r="F13" s="379">
        <v>0</v>
      </c>
      <c r="G13" s="379"/>
      <c r="H13" s="379">
        <v>0</v>
      </c>
      <c r="I13" s="379"/>
      <c r="J13" s="379">
        <v>0</v>
      </c>
      <c r="K13" s="379"/>
      <c r="L13" s="379">
        <v>0</v>
      </c>
      <c r="M13" s="379"/>
      <c r="N13" s="379">
        <v>0</v>
      </c>
      <c r="O13" s="42"/>
      <c r="P13" s="41">
        <v>8</v>
      </c>
    </row>
    <row r="14" spans="1:28" x14ac:dyDescent="0.25">
      <c r="A14" s="40">
        <v>4</v>
      </c>
      <c r="B14" s="39" t="s">
        <v>447</v>
      </c>
      <c r="D14" s="379"/>
      <c r="E14" s="379"/>
      <c r="F14" s="379">
        <v>1668.509</v>
      </c>
      <c r="G14" s="379"/>
      <c r="H14" s="379">
        <v>2094</v>
      </c>
      <c r="I14" s="379"/>
      <c r="J14" s="379">
        <v>2800</v>
      </c>
      <c r="K14" s="379"/>
      <c r="L14" s="379">
        <v>2702.1309999999999</v>
      </c>
      <c r="M14" s="379"/>
      <c r="N14" s="379">
        <v>2800</v>
      </c>
      <c r="O14" s="42"/>
      <c r="P14" s="41">
        <v>3</v>
      </c>
    </row>
    <row r="15" spans="1:28" x14ac:dyDescent="0.25">
      <c r="A15" s="40">
        <v>5</v>
      </c>
      <c r="B15" s="39" t="s">
        <v>448</v>
      </c>
      <c r="D15" s="379"/>
      <c r="E15" s="379"/>
      <c r="F15" s="379">
        <v>-396.53300000000002</v>
      </c>
      <c r="G15" s="379"/>
      <c r="H15" s="379">
        <v>0</v>
      </c>
      <c r="I15" s="379"/>
      <c r="J15" s="379">
        <v>0</v>
      </c>
      <c r="K15" s="379"/>
      <c r="L15" s="379">
        <v>0</v>
      </c>
      <c r="M15" s="379"/>
      <c r="N15" s="379">
        <v>0</v>
      </c>
      <c r="O15" s="42"/>
      <c r="P15" s="41">
        <v>7</v>
      </c>
      <c r="R15" s="49"/>
    </row>
    <row r="16" spans="1:28" x14ac:dyDescent="0.25">
      <c r="A16" s="40">
        <v>6</v>
      </c>
      <c r="B16" s="39" t="s">
        <v>449</v>
      </c>
      <c r="D16" s="379"/>
      <c r="E16" s="379"/>
      <c r="F16" s="379">
        <v>614.71100000000001</v>
      </c>
      <c r="G16" s="379"/>
      <c r="H16" s="379">
        <v>660.66600000000005</v>
      </c>
      <c r="I16" s="379"/>
      <c r="J16" s="379">
        <v>175.30699999999999</v>
      </c>
      <c r="K16" s="379"/>
      <c r="L16" s="379">
        <v>15.132999999999999</v>
      </c>
      <c r="M16" s="379"/>
      <c r="N16" s="379">
        <v>-117.86799999999999</v>
      </c>
      <c r="O16" s="42"/>
      <c r="P16" s="41"/>
      <c r="R16" s="49"/>
    </row>
    <row r="17" spans="1:29" x14ac:dyDescent="0.25"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42"/>
      <c r="P17" s="41"/>
    </row>
    <row r="18" spans="1:29" x14ac:dyDescent="0.25">
      <c r="A18" s="40">
        <v>7</v>
      </c>
      <c r="B18" s="39" t="s">
        <v>450</v>
      </c>
      <c r="D18" s="379"/>
      <c r="E18" s="379"/>
      <c r="F18" s="379">
        <v>12007.236371720328</v>
      </c>
      <c r="G18" s="379"/>
      <c r="H18" s="379">
        <v>8432.7929999999997</v>
      </c>
      <c r="I18" s="379"/>
      <c r="J18" s="379">
        <v>8863.3100000000013</v>
      </c>
      <c r="K18" s="379"/>
      <c r="L18" s="379">
        <v>8835.0990000000002</v>
      </c>
      <c r="M18" s="379"/>
      <c r="N18" s="379">
        <v>9034.125</v>
      </c>
      <c r="O18" s="42"/>
      <c r="P18" s="41"/>
      <c r="AC18" s="42"/>
    </row>
    <row r="19" spans="1:29" x14ac:dyDescent="0.25"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42"/>
      <c r="P19" s="41"/>
    </row>
    <row r="20" spans="1:29" ht="13" x14ac:dyDescent="0.3">
      <c r="A20" s="40">
        <v>8</v>
      </c>
      <c r="B20" s="39" t="s">
        <v>451</v>
      </c>
      <c r="D20" s="379"/>
      <c r="E20" s="379"/>
      <c r="F20" s="379">
        <v>12007.236371720328</v>
      </c>
      <c r="G20" s="379"/>
      <c r="H20" s="379">
        <v>8432.7929999999997</v>
      </c>
      <c r="I20" s="379"/>
      <c r="J20" s="379">
        <v>8863.3100000000013</v>
      </c>
      <c r="K20" s="379"/>
      <c r="L20" s="379">
        <v>8835.0990000000002</v>
      </c>
      <c r="M20" s="379"/>
      <c r="N20" s="379">
        <v>9034.125</v>
      </c>
      <c r="O20" s="42"/>
      <c r="P20" s="45"/>
    </row>
    <row r="21" spans="1:29" ht="13" x14ac:dyDescent="0.3">
      <c r="B21" s="44"/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42"/>
      <c r="P21" s="41"/>
    </row>
    <row r="22" spans="1:29" x14ac:dyDescent="0.25">
      <c r="A22" s="40">
        <v>9</v>
      </c>
      <c r="B22" s="39" t="s">
        <v>452</v>
      </c>
      <c r="D22" s="379"/>
      <c r="E22" s="379"/>
      <c r="F22" s="379">
        <v>174907.65699999998</v>
      </c>
      <c r="G22" s="379"/>
      <c r="H22" s="379">
        <v>186914.8933717203</v>
      </c>
      <c r="I22" s="379"/>
      <c r="J22" s="379">
        <v>195347.68637172031</v>
      </c>
      <c r="K22" s="379"/>
      <c r="L22" s="379">
        <v>204210.99637172031</v>
      </c>
      <c r="M22" s="379"/>
      <c r="N22" s="379">
        <v>213046.09537172029</v>
      </c>
      <c r="O22" s="42"/>
      <c r="P22" s="41"/>
      <c r="R22" s="49"/>
    </row>
    <row r="23" spans="1:29" x14ac:dyDescent="0.25"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42"/>
      <c r="P23" s="41"/>
    </row>
    <row r="24" spans="1:29" x14ac:dyDescent="0.25">
      <c r="A24" s="40">
        <v>10</v>
      </c>
      <c r="B24" s="39" t="s">
        <v>453</v>
      </c>
      <c r="D24" s="379">
        <v>174907.65699999998</v>
      </c>
      <c r="E24" s="379"/>
      <c r="F24" s="379">
        <v>186914.8933717203</v>
      </c>
      <c r="G24" s="379"/>
      <c r="H24" s="379">
        <v>195347.68637172031</v>
      </c>
      <c r="I24" s="379"/>
      <c r="J24" s="379">
        <v>204210.99637172031</v>
      </c>
      <c r="K24" s="379"/>
      <c r="L24" s="379">
        <v>213046.09537172029</v>
      </c>
      <c r="M24" s="379"/>
      <c r="N24" s="379">
        <v>222080.22037172029</v>
      </c>
      <c r="O24" s="42"/>
      <c r="P24" s="41"/>
    </row>
    <row r="25" spans="1:29" x14ac:dyDescent="0.25">
      <c r="D25" s="380"/>
      <c r="E25" s="42"/>
      <c r="F25" s="380"/>
      <c r="G25" s="42"/>
      <c r="H25" s="380"/>
      <c r="I25" s="42"/>
      <c r="J25" s="380"/>
      <c r="K25" s="42"/>
      <c r="L25" s="380"/>
      <c r="M25" s="42"/>
      <c r="N25" s="380"/>
      <c r="O25" s="42"/>
      <c r="P25" s="41"/>
      <c r="Q25" s="49"/>
      <c r="V25" s="49"/>
    </row>
    <row r="26" spans="1:29" x14ac:dyDescent="0.25">
      <c r="A26" s="40">
        <v>11</v>
      </c>
      <c r="B26" s="39" t="s">
        <v>454</v>
      </c>
      <c r="D26" s="131">
        <v>6.0199999999999997E-2</v>
      </c>
      <c r="E26" s="42"/>
      <c r="F26" s="132">
        <v>6.8649003580902854E-2</v>
      </c>
      <c r="G26" s="42"/>
      <c r="H26" s="131">
        <v>4.5115682586243086E-2</v>
      </c>
      <c r="I26" s="42"/>
      <c r="J26" s="131">
        <v>4.537197324740419E-2</v>
      </c>
      <c r="K26" s="133"/>
      <c r="L26" s="131">
        <v>4.3264560464303652E-2</v>
      </c>
      <c r="M26" s="133"/>
      <c r="N26" s="131">
        <v>4.2404555616179521E-2</v>
      </c>
      <c r="O26" s="42"/>
      <c r="P26" s="41"/>
    </row>
    <row r="27" spans="1:29" x14ac:dyDescent="0.25">
      <c r="D27" s="381"/>
      <c r="E27" s="42"/>
      <c r="F27" s="381"/>
      <c r="G27" s="42"/>
      <c r="H27" s="381"/>
      <c r="I27" s="42"/>
      <c r="J27" s="381"/>
      <c r="K27" s="42"/>
      <c r="L27" s="381"/>
      <c r="M27" s="42"/>
      <c r="N27" s="381"/>
      <c r="O27" s="42"/>
      <c r="P27" s="41"/>
    </row>
    <row r="28" spans="1:29" x14ac:dyDescent="0.25">
      <c r="A28" s="40">
        <v>12</v>
      </c>
      <c r="B28" s="39" t="s">
        <v>455</v>
      </c>
      <c r="D28" s="380"/>
      <c r="E28" s="42"/>
      <c r="F28" s="380"/>
      <c r="G28" s="42"/>
      <c r="H28" s="380"/>
      <c r="I28" s="42"/>
      <c r="J28" s="380"/>
      <c r="K28" s="42"/>
      <c r="L28" s="380"/>
      <c r="M28" s="42"/>
      <c r="N28" s="380"/>
      <c r="O28" s="42"/>
      <c r="P28" s="41"/>
    </row>
    <row r="29" spans="1:29" x14ac:dyDescent="0.25">
      <c r="D29" s="380"/>
      <c r="E29" s="42"/>
      <c r="F29" s="380"/>
      <c r="G29" s="42"/>
      <c r="H29" s="380"/>
      <c r="I29" s="42"/>
      <c r="J29" s="380"/>
      <c r="K29" s="42"/>
      <c r="L29" s="380"/>
      <c r="M29" s="42"/>
      <c r="N29" s="380"/>
      <c r="O29" s="42"/>
      <c r="P29" s="134"/>
    </row>
    <row r="30" spans="1:29" x14ac:dyDescent="0.25">
      <c r="A30" s="40">
        <v>13</v>
      </c>
      <c r="B30" s="58" t="s">
        <v>456</v>
      </c>
      <c r="D30" s="380"/>
      <c r="F30" s="380"/>
      <c r="G30" s="42"/>
      <c r="H30" s="382"/>
      <c r="I30" s="42"/>
      <c r="J30" s="382"/>
      <c r="K30" s="42"/>
      <c r="L30" s="382"/>
      <c r="M30" s="42"/>
      <c r="N30" s="382"/>
      <c r="O30" s="42"/>
      <c r="P30" s="41"/>
    </row>
    <row r="31" spans="1:29" x14ac:dyDescent="0.25">
      <c r="A31" s="40">
        <v>14</v>
      </c>
      <c r="B31" s="58" t="s">
        <v>457</v>
      </c>
      <c r="D31" s="379">
        <v>-67671.717000000004</v>
      </c>
      <c r="E31" s="379"/>
      <c r="F31" s="379">
        <v>-71033.231</v>
      </c>
      <c r="G31" s="379"/>
      <c r="H31" s="379">
        <v>-71033.231</v>
      </c>
      <c r="I31" s="379"/>
      <c r="J31" s="379">
        <v>-71033.231</v>
      </c>
      <c r="K31" s="379"/>
      <c r="L31" s="379">
        <v>-71033.231</v>
      </c>
      <c r="M31" s="379"/>
      <c r="N31" s="379">
        <v>-71033.231</v>
      </c>
      <c r="O31" s="42"/>
      <c r="P31" s="41">
        <v>20</v>
      </c>
      <c r="R31" s="42"/>
      <c r="T31" s="42"/>
      <c r="V31" s="42"/>
      <c r="X31" s="42"/>
      <c r="Z31" s="42"/>
      <c r="AB31" s="42"/>
    </row>
    <row r="32" spans="1:29" x14ac:dyDescent="0.25">
      <c r="A32" s="40">
        <v>15</v>
      </c>
      <c r="B32" s="58" t="s">
        <v>145</v>
      </c>
      <c r="D32" s="379">
        <v>-25983.21</v>
      </c>
      <c r="E32" s="379"/>
      <c r="F32" s="379">
        <v>-26102.008000000002</v>
      </c>
      <c r="G32" s="379"/>
      <c r="H32" s="379">
        <v>-26102.008000000002</v>
      </c>
      <c r="I32" s="379"/>
      <c r="J32" s="379">
        <v>-26102.008000000002</v>
      </c>
      <c r="K32" s="379"/>
      <c r="L32" s="379">
        <v>-26102.008000000002</v>
      </c>
      <c r="M32" s="379"/>
      <c r="N32" s="379">
        <v>-26102.008000000002</v>
      </c>
      <c r="O32" s="42"/>
      <c r="P32" s="41">
        <v>21</v>
      </c>
      <c r="R32" s="42"/>
      <c r="S32" s="49"/>
      <c r="T32" s="42"/>
      <c r="V32" s="42"/>
      <c r="X32" s="42"/>
      <c r="Z32" s="42"/>
      <c r="AB32" s="42"/>
    </row>
    <row r="33" spans="1:32" x14ac:dyDescent="0.25">
      <c r="A33" s="40">
        <v>16</v>
      </c>
      <c r="B33" s="58" t="s">
        <v>458</v>
      </c>
      <c r="D33" s="379">
        <v>-212.77799999999999</v>
      </c>
      <c r="E33" s="379"/>
      <c r="F33" s="379">
        <v>-212.77799999999999</v>
      </c>
      <c r="G33" s="379"/>
      <c r="H33" s="379">
        <v>-212.77799999999999</v>
      </c>
      <c r="I33" s="379"/>
      <c r="J33" s="379">
        <v>-212.77799999999999</v>
      </c>
      <c r="K33" s="379"/>
      <c r="L33" s="379">
        <v>-212.77799999999999</v>
      </c>
      <c r="M33" s="379"/>
      <c r="N33" s="379">
        <v>-212.77799999999999</v>
      </c>
      <c r="O33" s="42"/>
      <c r="P33" s="41">
        <v>22</v>
      </c>
      <c r="R33" s="42"/>
      <c r="T33" s="42"/>
      <c r="V33" s="42"/>
      <c r="X33" s="42"/>
      <c r="Z33" s="42"/>
      <c r="AB33" s="42"/>
    </row>
    <row r="34" spans="1:32" x14ac:dyDescent="0.25">
      <c r="B34" s="58"/>
      <c r="D34" s="379"/>
      <c r="E34" s="379"/>
      <c r="F34" s="383"/>
      <c r="G34" s="383"/>
      <c r="H34" s="383"/>
      <c r="I34" s="379"/>
      <c r="J34" s="379"/>
      <c r="K34" s="379"/>
      <c r="L34" s="379"/>
      <c r="M34" s="379"/>
      <c r="N34" s="379"/>
      <c r="O34" s="42"/>
      <c r="P34" s="41"/>
      <c r="R34" s="42"/>
      <c r="S34" s="133"/>
      <c r="T34" s="42"/>
      <c r="V34" s="42"/>
      <c r="X34" s="42"/>
      <c r="Z34" s="42"/>
      <c r="AB34" s="42"/>
    </row>
    <row r="35" spans="1:32" x14ac:dyDescent="0.25">
      <c r="A35" s="40">
        <v>17</v>
      </c>
      <c r="B35" s="58" t="s">
        <v>459</v>
      </c>
      <c r="D35" s="379">
        <v>-93867.705000000002</v>
      </c>
      <c r="E35" s="379"/>
      <c r="F35" s="379">
        <v>-97348.017000000007</v>
      </c>
      <c r="G35" s="379"/>
      <c r="H35" s="379">
        <v>-97348.017000000007</v>
      </c>
      <c r="I35" s="379"/>
      <c r="J35" s="379">
        <v>-97348.017000000007</v>
      </c>
      <c r="K35" s="379"/>
      <c r="L35" s="379">
        <v>-97348.017000000007</v>
      </c>
      <c r="M35" s="379"/>
      <c r="N35" s="379">
        <v>-97348.017000000007</v>
      </c>
      <c r="O35" s="42"/>
      <c r="P35" s="41"/>
      <c r="R35" s="384"/>
      <c r="T35" s="42"/>
      <c r="V35" s="42"/>
      <c r="X35" s="42"/>
      <c r="Z35" s="42"/>
      <c r="AB35" s="42"/>
      <c r="AE35" s="42"/>
      <c r="AF35" s="59"/>
    </row>
    <row r="36" spans="1:32" x14ac:dyDescent="0.25">
      <c r="B36" s="5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42"/>
      <c r="P36" s="41"/>
      <c r="R36" s="42"/>
      <c r="T36" s="42"/>
      <c r="V36" s="42"/>
      <c r="X36" s="42"/>
      <c r="Z36" s="42"/>
      <c r="AB36" s="42"/>
    </row>
    <row r="37" spans="1:32" x14ac:dyDescent="0.25">
      <c r="A37" s="40">
        <v>18</v>
      </c>
      <c r="B37" s="58" t="s">
        <v>149</v>
      </c>
      <c r="D37" s="379">
        <v>-79159.572711200002</v>
      </c>
      <c r="E37" s="379"/>
      <c r="F37" s="379">
        <v>-86492.506929999989</v>
      </c>
      <c r="G37" s="379"/>
      <c r="H37" s="379">
        <v>-93065.751929999999</v>
      </c>
      <c r="I37" s="379"/>
      <c r="J37" s="379">
        <v>-100138.55093</v>
      </c>
      <c r="K37" s="379"/>
      <c r="L37" s="379">
        <v>-107748.86592999999</v>
      </c>
      <c r="M37" s="379"/>
      <c r="N37" s="379">
        <v>-115937.54792999999</v>
      </c>
      <c r="O37" s="42"/>
      <c r="P37" s="41">
        <v>6</v>
      </c>
      <c r="R37" s="42"/>
      <c r="T37" s="42"/>
      <c r="V37" s="42"/>
      <c r="X37" s="42"/>
      <c r="Z37" s="42"/>
      <c r="AB37" s="42"/>
    </row>
    <row r="38" spans="1:32" x14ac:dyDescent="0.25">
      <c r="B38" s="4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42"/>
      <c r="P38" s="41"/>
    </row>
    <row r="39" spans="1:32" x14ac:dyDescent="0.25">
      <c r="A39" s="40">
        <v>19</v>
      </c>
      <c r="B39" s="39" t="s">
        <v>460</v>
      </c>
      <c r="D39" s="379">
        <v>-173027.2777112</v>
      </c>
      <c r="E39" s="379"/>
      <c r="F39" s="379">
        <v>-183840.52393</v>
      </c>
      <c r="G39" s="379"/>
      <c r="H39" s="379">
        <v>-190413.76893000002</v>
      </c>
      <c r="I39" s="379"/>
      <c r="J39" s="379">
        <v>-197486.56793000002</v>
      </c>
      <c r="K39" s="379"/>
      <c r="L39" s="379">
        <v>-205096.88292999999</v>
      </c>
      <c r="M39" s="379"/>
      <c r="N39" s="379">
        <v>-213285.56492999999</v>
      </c>
      <c r="O39" s="42"/>
      <c r="P39" s="41"/>
    </row>
    <row r="40" spans="1:32" x14ac:dyDescent="0.25">
      <c r="D40" s="385"/>
      <c r="E40" s="42"/>
      <c r="F40" s="385"/>
      <c r="G40" s="42"/>
      <c r="H40" s="385"/>
      <c r="I40" s="42"/>
      <c r="J40" s="386"/>
      <c r="K40" s="387"/>
      <c r="L40" s="386"/>
      <c r="M40" s="387"/>
      <c r="N40" s="386"/>
      <c r="O40" s="42"/>
      <c r="P40" s="41"/>
    </row>
    <row r="41" spans="1:32" s="44" customFormat="1" ht="13" x14ac:dyDescent="0.3">
      <c r="A41" s="47">
        <v>20</v>
      </c>
      <c r="B41" s="44" t="s">
        <v>461</v>
      </c>
      <c r="D41" s="54">
        <v>1880.3792887999734</v>
      </c>
      <c r="E41" s="51"/>
      <c r="F41" s="54">
        <v>3074.3694417203078</v>
      </c>
      <c r="G41" s="46"/>
      <c r="H41" s="54">
        <v>4933.9174417202885</v>
      </c>
      <c r="I41" s="50"/>
      <c r="J41" s="54">
        <v>6724.4284417202871</v>
      </c>
      <c r="K41" s="49"/>
      <c r="L41" s="54">
        <v>7949.2124417203013</v>
      </c>
      <c r="M41" s="49"/>
      <c r="N41" s="54">
        <v>8794.6554417203006</v>
      </c>
      <c r="O41" s="42"/>
      <c r="P41" s="45"/>
      <c r="R41" s="46"/>
      <c r="T41" s="46"/>
      <c r="V41" s="46"/>
      <c r="X41" s="46"/>
      <c r="Z41" s="46"/>
      <c r="AB41" s="46"/>
    </row>
    <row r="42" spans="1:32" s="44" customFormat="1" ht="13" x14ac:dyDescent="0.3">
      <c r="A42" s="47"/>
      <c r="D42" s="56"/>
      <c r="E42" s="51"/>
      <c r="F42" s="56"/>
      <c r="G42" s="51"/>
      <c r="H42" s="56"/>
      <c r="I42" s="51"/>
      <c r="J42" s="56"/>
      <c r="K42" s="388"/>
      <c r="L42" s="56"/>
      <c r="M42" s="42"/>
      <c r="N42" s="57"/>
      <c r="O42" s="42"/>
      <c r="P42" s="45"/>
    </row>
    <row r="43" spans="1:32" ht="13" x14ac:dyDescent="0.3">
      <c r="A43" s="47">
        <v>21</v>
      </c>
      <c r="B43" s="44" t="s">
        <v>462</v>
      </c>
      <c r="D43" s="53"/>
      <c r="E43" s="52"/>
      <c r="F43" s="389"/>
      <c r="G43" s="52"/>
      <c r="H43" s="389"/>
      <c r="I43" s="52"/>
      <c r="J43" s="389"/>
      <c r="K43" s="388"/>
      <c r="L43" s="56"/>
      <c r="M43" s="42"/>
      <c r="N43" s="390"/>
      <c r="O43" s="42"/>
      <c r="P43" s="39"/>
    </row>
    <row r="44" spans="1:32" ht="13" x14ac:dyDescent="0.3">
      <c r="A44" s="47"/>
      <c r="D44" s="53"/>
      <c r="E44" s="52"/>
      <c r="F44" s="389"/>
      <c r="G44" s="52"/>
      <c r="H44" s="389"/>
      <c r="I44" s="52"/>
      <c r="J44" s="389"/>
      <c r="K44" s="388"/>
      <c r="L44" s="389"/>
      <c r="M44" s="42"/>
      <c r="N44" s="390"/>
      <c r="O44" s="42"/>
    </row>
    <row r="45" spans="1:32" ht="13" x14ac:dyDescent="0.3">
      <c r="A45" s="40">
        <v>22</v>
      </c>
      <c r="B45" s="39" t="s">
        <v>572</v>
      </c>
      <c r="D45" s="54">
        <v>-698</v>
      </c>
      <c r="E45" s="52"/>
      <c r="F45" s="54">
        <v>-360</v>
      </c>
      <c r="G45" s="55"/>
      <c r="H45" s="54">
        <v>-740</v>
      </c>
      <c r="I45" s="55"/>
      <c r="J45" s="54">
        <v>-1060</v>
      </c>
      <c r="K45" s="49"/>
      <c r="L45" s="54">
        <v>-1380</v>
      </c>
      <c r="M45" s="42"/>
      <c r="N45" s="54">
        <v>-1700</v>
      </c>
      <c r="O45" s="42"/>
      <c r="P45" s="41"/>
    </row>
    <row r="46" spans="1:32" ht="13" x14ac:dyDescent="0.3">
      <c r="D46" s="56"/>
      <c r="E46" s="52"/>
      <c r="F46" s="54"/>
      <c r="G46" s="55"/>
      <c r="H46" s="54"/>
      <c r="I46" s="55"/>
      <c r="J46" s="54"/>
      <c r="K46" s="49"/>
      <c r="L46" s="54"/>
      <c r="M46" s="42"/>
      <c r="N46" s="54"/>
      <c r="O46" s="42"/>
      <c r="P46" s="41"/>
    </row>
    <row r="47" spans="1:32" ht="13" x14ac:dyDescent="0.3">
      <c r="A47" s="47">
        <v>23</v>
      </c>
      <c r="B47" s="44" t="s">
        <v>463</v>
      </c>
      <c r="D47" s="54">
        <v>-1182</v>
      </c>
      <c r="E47" s="52"/>
      <c r="F47" s="54">
        <v>0</v>
      </c>
      <c r="G47" s="55"/>
      <c r="H47" s="54">
        <v>0</v>
      </c>
      <c r="I47" s="55"/>
      <c r="J47" s="54"/>
      <c r="K47" s="49"/>
      <c r="L47" s="54">
        <v>0</v>
      </c>
      <c r="M47" s="42"/>
      <c r="N47" s="54">
        <v>0</v>
      </c>
      <c r="O47" s="42"/>
      <c r="P47" s="41"/>
    </row>
    <row r="48" spans="1:32" ht="13" x14ac:dyDescent="0.3">
      <c r="A48" s="47"/>
      <c r="B48" s="44"/>
      <c r="D48" s="53"/>
      <c r="E48" s="52"/>
      <c r="F48" s="389"/>
      <c r="G48" s="52"/>
      <c r="H48" s="389"/>
      <c r="I48" s="52"/>
      <c r="J48" s="389"/>
      <c r="K48" s="388"/>
      <c r="L48" s="389"/>
      <c r="M48" s="42"/>
      <c r="N48" s="390"/>
      <c r="O48" s="42"/>
      <c r="P48" s="45"/>
    </row>
    <row r="49" spans="1:16" s="44" customFormat="1" ht="13" x14ac:dyDescent="0.3">
      <c r="A49" s="47">
        <v>24</v>
      </c>
      <c r="B49" s="44" t="s">
        <v>464</v>
      </c>
      <c r="D49" s="48">
        <v>0.37928879997343756</v>
      </c>
      <c r="E49" s="51"/>
      <c r="F49" s="48">
        <v>2714.3694417203078</v>
      </c>
      <c r="G49" s="50"/>
      <c r="H49" s="48">
        <v>4193.9174417202885</v>
      </c>
      <c r="I49" s="50"/>
      <c r="J49" s="48">
        <v>5664.4284417202871</v>
      </c>
      <c r="K49" s="49"/>
      <c r="L49" s="48">
        <v>6569.2124417203013</v>
      </c>
      <c r="M49" s="49"/>
      <c r="N49" s="48">
        <v>7094.6554417203006</v>
      </c>
      <c r="O49" s="42"/>
      <c r="P49" s="45"/>
    </row>
    <row r="50" spans="1:16" s="44" customFormat="1" ht="13" x14ac:dyDescent="0.3">
      <c r="A50" s="47"/>
      <c r="D50" s="46"/>
      <c r="E50" s="46"/>
      <c r="F50" s="46"/>
      <c r="G50" s="46"/>
      <c r="H50" s="46"/>
      <c r="I50" s="46"/>
      <c r="J50" s="46"/>
      <c r="K50" s="42"/>
      <c r="L50" s="46"/>
      <c r="M50" s="42"/>
      <c r="N50" s="46"/>
      <c r="O50" s="42"/>
      <c r="P50" s="45"/>
    </row>
    <row r="51" spans="1:16" ht="13.15" hidden="1" customHeight="1" x14ac:dyDescent="0.25">
      <c r="D51" s="42"/>
      <c r="E51" s="42"/>
      <c r="F51" s="42">
        <v>-3266.4023699999962</v>
      </c>
      <c r="G51" s="42"/>
      <c r="H51" s="42">
        <v>-1364.0624400000088</v>
      </c>
      <c r="I51" s="42"/>
      <c r="J51" s="42">
        <v>-2801.504386288012</v>
      </c>
      <c r="K51" s="42"/>
      <c r="L51" s="42">
        <v>-2572.0026811257703</v>
      </c>
      <c r="M51" s="42"/>
      <c r="N51" s="42">
        <v>-2348.2596811257536</v>
      </c>
      <c r="O51" s="42"/>
      <c r="P51" s="41"/>
    </row>
    <row r="52" spans="1:16" ht="13.15" hidden="1" customHeight="1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1"/>
    </row>
    <row r="53" spans="1:16" ht="13.15" hidden="1" customHeight="1" x14ac:dyDescent="0.25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1"/>
    </row>
    <row r="54" spans="1:16" ht="13.15" hidden="1" customHeight="1" x14ac:dyDescent="0.25">
      <c r="D54" s="42"/>
      <c r="E54" s="42"/>
      <c r="F54" s="42"/>
      <c r="G54" s="42"/>
      <c r="H54" s="42"/>
      <c r="I54" s="42"/>
      <c r="J54" s="42"/>
      <c r="K54" s="42"/>
      <c r="L54" s="42"/>
      <c r="O54" s="42"/>
      <c r="P54" s="41"/>
    </row>
    <row r="55" spans="1:16" ht="13.15" hidden="1" customHeight="1" x14ac:dyDescent="0.25">
      <c r="D55" s="42"/>
      <c r="E55" s="42"/>
      <c r="F55" s="42">
        <v>-4245</v>
      </c>
      <c r="G55" s="42"/>
      <c r="H55" s="42">
        <v>1488</v>
      </c>
      <c r="I55" s="42"/>
      <c r="J55" s="42">
        <v>7094</v>
      </c>
      <c r="K55" s="42"/>
      <c r="L55" s="42">
        <v>10797</v>
      </c>
      <c r="M55" s="42"/>
      <c r="N55" s="42">
        <v>12459</v>
      </c>
      <c r="O55" s="42"/>
      <c r="P55" s="41"/>
    </row>
    <row r="56" spans="1:16" ht="13.15" hidden="1" customHeight="1" x14ac:dyDescent="0.25"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1"/>
    </row>
    <row r="57" spans="1:16" ht="13.15" hidden="1" customHeight="1" x14ac:dyDescent="0.25">
      <c r="D57" s="42"/>
      <c r="E57" s="42"/>
      <c r="F57" s="42">
        <v>-4370.5651148000034</v>
      </c>
      <c r="G57" s="42"/>
      <c r="H57" s="42">
        <v>472.18251519999467</v>
      </c>
      <c r="I57" s="42"/>
      <c r="J57" s="42">
        <v>3650.4970752000081</v>
      </c>
      <c r="K57" s="42"/>
      <c r="L57" s="42">
        <v>3562.1826889119984</v>
      </c>
      <c r="M57" s="42"/>
      <c r="N57" s="42">
        <v>1573.9820077862387</v>
      </c>
      <c r="O57" s="42"/>
      <c r="P57" s="41"/>
    </row>
    <row r="58" spans="1:16" ht="13.15" hidden="1" customHeight="1" x14ac:dyDescent="0.25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1"/>
    </row>
    <row r="59" spans="1:16" ht="13.15" hidden="1" customHeight="1" x14ac:dyDescent="0.25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1"/>
    </row>
    <row r="60" spans="1:16" ht="13.15" hidden="1" customHeight="1" x14ac:dyDescent="0.25">
      <c r="D60" s="42"/>
      <c r="E60" s="42"/>
      <c r="F60" s="42"/>
      <c r="G60" s="42"/>
      <c r="H60" s="42"/>
      <c r="I60" s="42"/>
      <c r="J60" s="42"/>
      <c r="K60" s="42"/>
      <c r="L60" s="42"/>
      <c r="O60" s="42"/>
      <c r="P60" s="41"/>
    </row>
    <row r="61" spans="1:16" x14ac:dyDescent="0.25">
      <c r="D61" s="42"/>
      <c r="E61" s="42"/>
      <c r="F61" s="42"/>
      <c r="G61" s="42"/>
      <c r="H61" s="42"/>
      <c r="I61" s="42"/>
      <c r="J61" s="42"/>
      <c r="K61" s="42"/>
      <c r="L61" s="42"/>
      <c r="O61" s="42"/>
      <c r="P61" s="41"/>
    </row>
    <row r="62" spans="1:16" x14ac:dyDescent="0.25">
      <c r="D62" s="391"/>
      <c r="E62" s="42"/>
      <c r="F62" s="42"/>
      <c r="G62" s="42"/>
      <c r="H62" s="42"/>
      <c r="I62" s="42"/>
      <c r="J62" s="42"/>
      <c r="K62" s="42"/>
      <c r="L62" s="42"/>
      <c r="O62" s="42"/>
      <c r="P62" s="41"/>
    </row>
    <row r="63" spans="1:16" hidden="1" x14ac:dyDescent="0.25">
      <c r="D63" s="42"/>
      <c r="E63" s="42"/>
      <c r="F63" s="42">
        <v>3503</v>
      </c>
      <c r="G63" s="42"/>
      <c r="H63" s="392">
        <v>1000</v>
      </c>
      <c r="I63" s="42"/>
      <c r="J63" s="42" t="s">
        <v>573</v>
      </c>
      <c r="K63" s="42"/>
      <c r="L63" s="42"/>
      <c r="O63" s="42"/>
      <c r="P63" s="41"/>
    </row>
    <row r="64" spans="1:16" hidden="1" x14ac:dyDescent="0.25">
      <c r="D64" s="42"/>
      <c r="E64" s="42"/>
      <c r="F64" s="42"/>
      <c r="G64" s="42"/>
      <c r="H64" s="42">
        <v>600</v>
      </c>
      <c r="I64" s="42"/>
      <c r="J64" s="42" t="s">
        <v>574</v>
      </c>
      <c r="K64" s="42"/>
      <c r="L64" s="42"/>
      <c r="O64" s="42"/>
      <c r="P64" s="41"/>
    </row>
    <row r="65" spans="2:16" hidden="1" x14ac:dyDescent="0.25">
      <c r="D65" s="42"/>
      <c r="E65" s="42"/>
      <c r="F65" s="42"/>
      <c r="G65" s="42"/>
      <c r="H65" s="39">
        <v>400</v>
      </c>
      <c r="J65" s="39" t="s">
        <v>575</v>
      </c>
      <c r="K65" s="42"/>
      <c r="L65" s="42"/>
      <c r="O65" s="42"/>
      <c r="P65" s="41"/>
    </row>
    <row r="66" spans="2:16" hidden="1" x14ac:dyDescent="0.25">
      <c r="B66" s="43"/>
      <c r="D66" s="42"/>
      <c r="E66" s="42"/>
      <c r="F66" s="42"/>
      <c r="G66" s="42"/>
      <c r="H66" s="392">
        <v>350</v>
      </c>
      <c r="I66" s="42"/>
      <c r="J66" s="42" t="s">
        <v>576</v>
      </c>
      <c r="K66" s="42"/>
      <c r="L66" s="42"/>
      <c r="O66" s="42"/>
      <c r="P66" s="41"/>
    </row>
    <row r="67" spans="2:16" hidden="1" x14ac:dyDescent="0.25">
      <c r="D67" s="42"/>
      <c r="E67" s="42"/>
      <c r="F67" s="42"/>
      <c r="G67" s="42"/>
      <c r="H67" s="39">
        <v>251</v>
      </c>
      <c r="J67" s="39" t="s">
        <v>577</v>
      </c>
      <c r="K67" s="42"/>
      <c r="L67" s="42"/>
      <c r="M67" s="42"/>
      <c r="N67" s="42"/>
      <c r="O67" s="42"/>
      <c r="P67" s="41"/>
    </row>
    <row r="68" spans="2:16" hidden="1" x14ac:dyDescent="0.25">
      <c r="D68" s="42"/>
      <c r="E68" s="42"/>
      <c r="F68" s="42"/>
      <c r="G68" s="42"/>
      <c r="H68" s="392">
        <v>191</v>
      </c>
      <c r="I68" s="42"/>
      <c r="J68" s="42" t="s">
        <v>578</v>
      </c>
      <c r="K68" s="42"/>
      <c r="L68" s="42"/>
      <c r="M68" s="42"/>
      <c r="N68" s="42"/>
      <c r="O68" s="42"/>
      <c r="P68" s="41"/>
    </row>
    <row r="69" spans="2:16" hidden="1" x14ac:dyDescent="0.25">
      <c r="D69" s="42"/>
      <c r="E69" s="42"/>
      <c r="F69" s="42"/>
      <c r="G69" s="42"/>
      <c r="H69" s="392">
        <v>186</v>
      </c>
      <c r="I69" s="42"/>
      <c r="J69" s="42" t="s">
        <v>579</v>
      </c>
      <c r="K69" s="42"/>
      <c r="L69" s="42"/>
      <c r="M69" s="42"/>
      <c r="N69" s="42"/>
      <c r="O69" s="42"/>
      <c r="P69" s="41"/>
    </row>
    <row r="70" spans="2:16" hidden="1" x14ac:dyDescent="0.25">
      <c r="D70" s="42"/>
      <c r="E70" s="42"/>
      <c r="F70" s="42"/>
      <c r="G70" s="42"/>
      <c r="H70" s="39">
        <v>165</v>
      </c>
      <c r="J70" s="39" t="s">
        <v>580</v>
      </c>
      <c r="K70" s="42"/>
      <c r="L70" s="42"/>
      <c r="M70" s="42"/>
      <c r="N70" s="42"/>
      <c r="O70" s="42"/>
      <c r="P70" s="41"/>
    </row>
    <row r="71" spans="2:16" hidden="1" x14ac:dyDescent="0.25">
      <c r="D71" s="42"/>
      <c r="E71" s="42"/>
      <c r="F71" s="42"/>
      <c r="G71" s="42"/>
      <c r="H71" s="42">
        <v>100</v>
      </c>
      <c r="I71" s="42"/>
      <c r="J71" s="42" t="s">
        <v>581</v>
      </c>
      <c r="K71" s="42"/>
      <c r="L71" s="42"/>
      <c r="M71" s="42"/>
      <c r="N71" s="42"/>
      <c r="O71" s="42"/>
      <c r="P71" s="41"/>
    </row>
    <row r="72" spans="2:16" hidden="1" x14ac:dyDescent="0.25">
      <c r="D72" s="42"/>
      <c r="E72" s="42"/>
      <c r="F72" s="42"/>
      <c r="G72" s="42"/>
      <c r="H72" s="42">
        <v>478</v>
      </c>
      <c r="I72" s="42"/>
      <c r="J72" s="42" t="s">
        <v>582</v>
      </c>
      <c r="K72" s="42"/>
      <c r="L72" s="42"/>
      <c r="M72" s="42"/>
      <c r="N72" s="42"/>
      <c r="O72" s="42"/>
      <c r="P72" s="41"/>
    </row>
    <row r="73" spans="2:16" hidden="1" x14ac:dyDescent="0.25">
      <c r="D73" s="42"/>
      <c r="E73" s="42"/>
      <c r="F73" s="42"/>
      <c r="G73" s="42"/>
      <c r="H73" s="42">
        <v>746</v>
      </c>
      <c r="I73" s="42"/>
      <c r="J73" s="42" t="s">
        <v>583</v>
      </c>
      <c r="K73" s="42"/>
      <c r="L73" s="42"/>
      <c r="M73" s="42"/>
      <c r="N73" s="42"/>
      <c r="O73" s="42"/>
      <c r="P73" s="41"/>
    </row>
    <row r="74" spans="2:16" hidden="1" x14ac:dyDescent="0.25">
      <c r="D74" s="42"/>
      <c r="E74" s="42"/>
      <c r="F74" s="42"/>
      <c r="G74" s="42"/>
      <c r="H74" s="42">
        <v>-451</v>
      </c>
      <c r="I74" s="42"/>
      <c r="J74" s="42" t="s">
        <v>584</v>
      </c>
      <c r="K74" s="42"/>
      <c r="L74" s="42"/>
      <c r="M74" s="42"/>
      <c r="N74" s="42"/>
      <c r="O74" s="42"/>
      <c r="P74" s="41"/>
    </row>
    <row r="75" spans="2:16" hidden="1" x14ac:dyDescent="0.25">
      <c r="D75" s="42"/>
      <c r="E75" s="42"/>
      <c r="F75" s="42"/>
      <c r="G75" s="42"/>
      <c r="H75" s="42">
        <f>78344-79160+165</f>
        <v>-651</v>
      </c>
      <c r="I75" s="42"/>
      <c r="J75" s="42" t="s">
        <v>585</v>
      </c>
      <c r="K75" s="42"/>
      <c r="L75" s="42"/>
      <c r="M75" s="42"/>
      <c r="N75" s="42"/>
      <c r="O75" s="42"/>
      <c r="P75" s="41"/>
    </row>
    <row r="76" spans="2:16" hidden="1" x14ac:dyDescent="0.25">
      <c r="D76" s="42"/>
      <c r="E76" s="42"/>
      <c r="F76" s="42"/>
      <c r="G76" s="42"/>
      <c r="H76" s="42">
        <v>-165</v>
      </c>
      <c r="I76" s="42"/>
      <c r="J76" s="42" t="s">
        <v>586</v>
      </c>
      <c r="K76" s="42"/>
      <c r="L76" s="42"/>
      <c r="M76" s="42"/>
      <c r="N76" s="42"/>
      <c r="O76" s="42"/>
      <c r="P76" s="41"/>
    </row>
    <row r="77" spans="2:16" hidden="1" x14ac:dyDescent="0.25">
      <c r="D77" s="42"/>
      <c r="E77" s="42"/>
      <c r="F77" s="42"/>
      <c r="G77" s="42"/>
      <c r="H77" s="42">
        <v>303</v>
      </c>
      <c r="I77" s="42"/>
      <c r="J77" s="42" t="s">
        <v>587</v>
      </c>
      <c r="K77" s="42"/>
      <c r="L77" s="42"/>
      <c r="M77" s="42"/>
      <c r="N77" s="42"/>
      <c r="O77" s="42"/>
      <c r="P77" s="41"/>
    </row>
    <row r="78" spans="2:16" hidden="1" x14ac:dyDescent="0.25">
      <c r="D78" s="42"/>
      <c r="E78" s="42"/>
      <c r="F78" s="42"/>
      <c r="G78" s="42"/>
      <c r="H78" s="393">
        <f>SUM(H63:H77)</f>
        <v>3503</v>
      </c>
      <c r="I78" s="42"/>
      <c r="J78" s="42"/>
      <c r="K78" s="42"/>
      <c r="L78" s="42"/>
      <c r="M78" s="42"/>
      <c r="N78" s="42"/>
      <c r="O78" s="42"/>
      <c r="P78" s="41"/>
    </row>
    <row r="79" spans="2:16" x14ac:dyDescent="0.25"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1"/>
    </row>
    <row r="80" spans="2:16" x14ac:dyDescent="0.25"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1"/>
    </row>
    <row r="81" spans="4:16" x14ac:dyDescent="0.25"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1"/>
    </row>
    <row r="82" spans="4:16" x14ac:dyDescent="0.25"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1"/>
    </row>
    <row r="83" spans="4:16" x14ac:dyDescent="0.25"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1"/>
    </row>
    <row r="84" spans="4:16" x14ac:dyDescent="0.25"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1"/>
    </row>
    <row r="85" spans="4:16" x14ac:dyDescent="0.25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1"/>
    </row>
    <row r="86" spans="4:16" x14ac:dyDescent="0.25"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1"/>
    </row>
    <row r="87" spans="4:16" x14ac:dyDescent="0.25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1"/>
    </row>
    <row r="88" spans="4:16" x14ac:dyDescent="0.25"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1"/>
    </row>
    <row r="89" spans="4:16" x14ac:dyDescent="0.25"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1"/>
    </row>
    <row r="90" spans="4:16" x14ac:dyDescent="0.25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1"/>
    </row>
    <row r="91" spans="4:16" x14ac:dyDescent="0.25"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1"/>
    </row>
    <row r="92" spans="4:16" x14ac:dyDescent="0.25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1"/>
    </row>
    <row r="93" spans="4:16" x14ac:dyDescent="0.25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1"/>
    </row>
    <row r="94" spans="4:16" x14ac:dyDescent="0.25"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1"/>
    </row>
    <row r="95" spans="4:16" x14ac:dyDescent="0.25"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1"/>
    </row>
    <row r="96" spans="4:16" x14ac:dyDescent="0.25"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1"/>
    </row>
    <row r="97" spans="4:16" x14ac:dyDescent="0.25"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1"/>
    </row>
    <row r="98" spans="4:16" x14ac:dyDescent="0.25"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1"/>
    </row>
    <row r="99" spans="4:16" x14ac:dyDescent="0.25"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1"/>
    </row>
    <row r="100" spans="4:16" x14ac:dyDescent="0.25"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1"/>
    </row>
    <row r="101" spans="4:16" x14ac:dyDescent="0.25"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1"/>
    </row>
    <row r="102" spans="4:16" x14ac:dyDescent="0.25"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1"/>
    </row>
    <row r="103" spans="4:16" x14ac:dyDescent="0.25"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1"/>
    </row>
    <row r="104" spans="4:16" x14ac:dyDescent="0.25"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1"/>
    </row>
    <row r="105" spans="4:16" x14ac:dyDescent="0.25"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1"/>
    </row>
    <row r="106" spans="4:16" x14ac:dyDescent="0.25"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1"/>
    </row>
    <row r="107" spans="4:16" x14ac:dyDescent="0.25"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1"/>
    </row>
    <row r="108" spans="4:16" x14ac:dyDescent="0.25"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1"/>
    </row>
    <row r="109" spans="4:16" x14ac:dyDescent="0.25"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1"/>
    </row>
    <row r="110" spans="4:16" x14ac:dyDescent="0.25"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1"/>
    </row>
    <row r="111" spans="4:16" x14ac:dyDescent="0.25"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1"/>
    </row>
    <row r="112" spans="4:16" x14ac:dyDescent="0.25"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1"/>
    </row>
    <row r="113" spans="4:16" x14ac:dyDescent="0.25"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1"/>
    </row>
    <row r="114" spans="4:16" x14ac:dyDescent="0.25"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1"/>
    </row>
    <row r="115" spans="4:16" x14ac:dyDescent="0.25"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1"/>
    </row>
    <row r="116" spans="4:16" x14ac:dyDescent="0.25"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1"/>
    </row>
    <row r="117" spans="4:16" x14ac:dyDescent="0.25"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1"/>
    </row>
    <row r="118" spans="4:16" x14ac:dyDescent="0.25"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1"/>
    </row>
    <row r="119" spans="4:16" x14ac:dyDescent="0.25"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1"/>
    </row>
    <row r="120" spans="4:16" x14ac:dyDescent="0.25"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1"/>
    </row>
    <row r="121" spans="4:16" x14ac:dyDescent="0.25"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1"/>
    </row>
    <row r="122" spans="4:16" x14ac:dyDescent="0.25"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1"/>
    </row>
    <row r="123" spans="4:16" x14ac:dyDescent="0.25"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1"/>
    </row>
    <row r="124" spans="4:16" x14ac:dyDescent="0.25"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1"/>
    </row>
    <row r="125" spans="4:16" x14ac:dyDescent="0.25"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1"/>
    </row>
    <row r="126" spans="4:16" x14ac:dyDescent="0.25"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1"/>
    </row>
    <row r="127" spans="4:16" x14ac:dyDescent="0.25"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1"/>
    </row>
    <row r="128" spans="4:16" x14ac:dyDescent="0.25"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1"/>
    </row>
    <row r="129" spans="4:16" x14ac:dyDescent="0.25"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1"/>
    </row>
    <row r="130" spans="4:16" x14ac:dyDescent="0.25"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1"/>
    </row>
    <row r="131" spans="4:16" x14ac:dyDescent="0.25"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1"/>
    </row>
    <row r="132" spans="4:16" x14ac:dyDescent="0.25"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1"/>
    </row>
    <row r="133" spans="4:16" x14ac:dyDescent="0.25"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1"/>
    </row>
    <row r="134" spans="4:16" x14ac:dyDescent="0.25"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1"/>
    </row>
    <row r="135" spans="4:16" x14ac:dyDescent="0.25"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1"/>
    </row>
    <row r="136" spans="4:16" x14ac:dyDescent="0.25"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1"/>
    </row>
    <row r="137" spans="4:16" x14ac:dyDescent="0.25"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1"/>
    </row>
    <row r="138" spans="4:16" x14ac:dyDescent="0.25"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1"/>
    </row>
    <row r="139" spans="4:16" x14ac:dyDescent="0.25"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1"/>
    </row>
    <row r="140" spans="4:16" x14ac:dyDescent="0.25"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1"/>
    </row>
    <row r="141" spans="4:16" x14ac:dyDescent="0.25"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1"/>
    </row>
    <row r="142" spans="4:16" x14ac:dyDescent="0.25"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1"/>
    </row>
    <row r="143" spans="4:16" x14ac:dyDescent="0.25"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1"/>
    </row>
    <row r="144" spans="4:16" x14ac:dyDescent="0.25"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1"/>
    </row>
    <row r="145" spans="4:16" x14ac:dyDescent="0.25"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1"/>
    </row>
    <row r="146" spans="4:16" x14ac:dyDescent="0.25"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1"/>
    </row>
    <row r="147" spans="4:16" x14ac:dyDescent="0.25"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1"/>
    </row>
    <row r="148" spans="4:16" x14ac:dyDescent="0.25"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1"/>
    </row>
    <row r="149" spans="4:16" x14ac:dyDescent="0.25"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1"/>
    </row>
    <row r="150" spans="4:16" x14ac:dyDescent="0.25"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1"/>
    </row>
    <row r="151" spans="4:16" x14ac:dyDescent="0.25"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1"/>
    </row>
    <row r="152" spans="4:16" x14ac:dyDescent="0.25"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1"/>
    </row>
    <row r="153" spans="4:16" x14ac:dyDescent="0.25"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1"/>
    </row>
    <row r="154" spans="4:16" x14ac:dyDescent="0.25"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1"/>
    </row>
    <row r="155" spans="4:16" x14ac:dyDescent="0.25"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1"/>
    </row>
    <row r="156" spans="4:16" x14ac:dyDescent="0.25"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1"/>
    </row>
    <row r="157" spans="4:16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1"/>
    </row>
    <row r="158" spans="4:16" x14ac:dyDescent="0.25"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1"/>
    </row>
    <row r="159" spans="4:16" x14ac:dyDescent="0.25"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1"/>
    </row>
    <row r="160" spans="4:16" x14ac:dyDescent="0.25"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1"/>
    </row>
    <row r="161" spans="4:16" x14ac:dyDescent="0.25"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1"/>
    </row>
    <row r="162" spans="4:16" x14ac:dyDescent="0.25"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1"/>
    </row>
    <row r="163" spans="4:16" x14ac:dyDescent="0.25"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1"/>
    </row>
    <row r="164" spans="4:16" x14ac:dyDescent="0.25"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1"/>
    </row>
    <row r="165" spans="4:16" x14ac:dyDescent="0.25"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1"/>
    </row>
    <row r="166" spans="4:16" x14ac:dyDescent="0.25"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1"/>
    </row>
    <row r="167" spans="4:16" x14ac:dyDescent="0.25"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1"/>
    </row>
    <row r="168" spans="4:16" x14ac:dyDescent="0.25"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1"/>
    </row>
    <row r="169" spans="4:16" x14ac:dyDescent="0.25"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1"/>
    </row>
    <row r="170" spans="4:16" x14ac:dyDescent="0.25"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1"/>
    </row>
    <row r="171" spans="4:16" x14ac:dyDescent="0.25"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1"/>
    </row>
    <row r="172" spans="4:16" x14ac:dyDescent="0.25"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1"/>
    </row>
    <row r="173" spans="4:16" x14ac:dyDescent="0.25"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1"/>
    </row>
    <row r="174" spans="4:16" x14ac:dyDescent="0.25"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1"/>
    </row>
    <row r="175" spans="4:16" x14ac:dyDescent="0.25"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1"/>
    </row>
    <row r="176" spans="4:16" x14ac:dyDescent="0.25"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1"/>
    </row>
    <row r="177" spans="4:16" x14ac:dyDescent="0.25"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1"/>
    </row>
    <row r="178" spans="4:16" x14ac:dyDescent="0.25"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1"/>
    </row>
    <row r="179" spans="4:16" x14ac:dyDescent="0.25"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1"/>
    </row>
    <row r="180" spans="4:16" x14ac:dyDescent="0.25"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1"/>
    </row>
    <row r="181" spans="4:16" x14ac:dyDescent="0.25"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1"/>
    </row>
    <row r="182" spans="4:16" x14ac:dyDescent="0.25"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1"/>
    </row>
    <row r="183" spans="4:16" x14ac:dyDescent="0.25"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1"/>
    </row>
    <row r="184" spans="4:16" x14ac:dyDescent="0.25"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1"/>
    </row>
    <row r="185" spans="4:16" x14ac:dyDescent="0.25"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1"/>
    </row>
    <row r="186" spans="4:16" x14ac:dyDescent="0.25"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1"/>
    </row>
    <row r="187" spans="4:16" x14ac:dyDescent="0.25"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1"/>
    </row>
    <row r="188" spans="4:16" x14ac:dyDescent="0.25"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1"/>
    </row>
    <row r="189" spans="4:16" x14ac:dyDescent="0.25"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1"/>
    </row>
    <row r="190" spans="4:16" x14ac:dyDescent="0.25"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1"/>
    </row>
    <row r="191" spans="4:16" x14ac:dyDescent="0.25"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1"/>
    </row>
    <row r="192" spans="4:16" x14ac:dyDescent="0.25"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1"/>
    </row>
    <row r="193" spans="4:16" x14ac:dyDescent="0.25"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1"/>
    </row>
    <row r="194" spans="4:16" x14ac:dyDescent="0.25"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1"/>
    </row>
    <row r="195" spans="4:16" x14ac:dyDescent="0.25"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1"/>
    </row>
    <row r="196" spans="4:16" x14ac:dyDescent="0.25"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1"/>
    </row>
    <row r="197" spans="4:16" x14ac:dyDescent="0.25"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1"/>
    </row>
    <row r="198" spans="4:16" x14ac:dyDescent="0.25"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1"/>
    </row>
    <row r="199" spans="4:16" x14ac:dyDescent="0.25"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1"/>
    </row>
    <row r="200" spans="4:16" x14ac:dyDescent="0.25"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1"/>
    </row>
    <row r="201" spans="4:16" x14ac:dyDescent="0.25"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1"/>
    </row>
    <row r="202" spans="4:16" x14ac:dyDescent="0.25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1"/>
    </row>
    <row r="203" spans="4:16" x14ac:dyDescent="0.25"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1"/>
    </row>
    <row r="204" spans="4:16" x14ac:dyDescent="0.25"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1"/>
    </row>
    <row r="205" spans="4:16" x14ac:dyDescent="0.25"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1"/>
    </row>
    <row r="206" spans="4:16" x14ac:dyDescent="0.25"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1"/>
    </row>
    <row r="207" spans="4:16" x14ac:dyDescent="0.25"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1"/>
    </row>
    <row r="208" spans="4:16" x14ac:dyDescent="0.25"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1"/>
    </row>
    <row r="209" spans="4:16" x14ac:dyDescent="0.25"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1"/>
    </row>
    <row r="210" spans="4:16" x14ac:dyDescent="0.25"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1"/>
    </row>
    <row r="211" spans="4:16" x14ac:dyDescent="0.25"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1"/>
    </row>
    <row r="212" spans="4:16" x14ac:dyDescent="0.25"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1"/>
    </row>
    <row r="213" spans="4:16" x14ac:dyDescent="0.25"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1"/>
    </row>
    <row r="214" spans="4:16" x14ac:dyDescent="0.25"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1"/>
    </row>
    <row r="215" spans="4:16" x14ac:dyDescent="0.25"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1"/>
    </row>
    <row r="216" spans="4:16" x14ac:dyDescent="0.25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1"/>
    </row>
    <row r="217" spans="4:16" x14ac:dyDescent="0.25"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1"/>
    </row>
    <row r="218" spans="4:16" x14ac:dyDescent="0.25"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1"/>
    </row>
    <row r="219" spans="4:16" x14ac:dyDescent="0.25"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1"/>
    </row>
    <row r="220" spans="4:16" x14ac:dyDescent="0.25"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1"/>
    </row>
    <row r="221" spans="4:16" x14ac:dyDescent="0.25"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1"/>
    </row>
    <row r="222" spans="4:16" x14ac:dyDescent="0.25"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1"/>
    </row>
    <row r="223" spans="4:16" x14ac:dyDescent="0.25"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1"/>
    </row>
    <row r="224" spans="4:16" x14ac:dyDescent="0.25"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1"/>
    </row>
    <row r="225" spans="4:16" x14ac:dyDescent="0.25"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1"/>
    </row>
    <row r="226" spans="4:16" x14ac:dyDescent="0.25"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1"/>
    </row>
    <row r="227" spans="4:16" x14ac:dyDescent="0.25"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1"/>
    </row>
    <row r="228" spans="4:16" x14ac:dyDescent="0.25"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1"/>
    </row>
    <row r="229" spans="4:16" x14ac:dyDescent="0.25"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1"/>
    </row>
    <row r="230" spans="4:16" x14ac:dyDescent="0.25"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1"/>
    </row>
    <row r="231" spans="4:16" x14ac:dyDescent="0.25"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1"/>
    </row>
    <row r="232" spans="4:16" x14ac:dyDescent="0.25"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1"/>
    </row>
    <row r="233" spans="4:16" x14ac:dyDescent="0.25"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1"/>
    </row>
    <row r="234" spans="4:16" x14ac:dyDescent="0.25"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1"/>
    </row>
    <row r="235" spans="4:16" x14ac:dyDescent="0.25"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1"/>
    </row>
    <row r="236" spans="4:16" x14ac:dyDescent="0.25"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1"/>
    </row>
    <row r="237" spans="4:16" x14ac:dyDescent="0.25"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1"/>
    </row>
    <row r="238" spans="4:16" x14ac:dyDescent="0.25"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1"/>
    </row>
    <row r="239" spans="4:16" x14ac:dyDescent="0.25"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1"/>
    </row>
    <row r="240" spans="4:16" x14ac:dyDescent="0.25"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1"/>
    </row>
    <row r="241" spans="4:16" x14ac:dyDescent="0.25"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1"/>
    </row>
    <row r="242" spans="4:16" x14ac:dyDescent="0.25"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1"/>
    </row>
    <row r="243" spans="4:16" x14ac:dyDescent="0.25"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1"/>
    </row>
    <row r="244" spans="4:16" x14ac:dyDescent="0.25"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1"/>
    </row>
    <row r="245" spans="4:16" x14ac:dyDescent="0.25"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1"/>
    </row>
    <row r="246" spans="4:16" x14ac:dyDescent="0.25"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1"/>
    </row>
    <row r="247" spans="4:16" x14ac:dyDescent="0.25"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1"/>
    </row>
    <row r="248" spans="4:16" x14ac:dyDescent="0.25"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1"/>
    </row>
    <row r="249" spans="4:16" x14ac:dyDescent="0.25"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1"/>
    </row>
    <row r="250" spans="4:16" x14ac:dyDescent="0.25"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1"/>
    </row>
    <row r="251" spans="4:16" x14ac:dyDescent="0.25"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1"/>
    </row>
    <row r="252" spans="4:16" x14ac:dyDescent="0.25"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1"/>
    </row>
    <row r="253" spans="4:16" x14ac:dyDescent="0.25"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1"/>
    </row>
    <row r="254" spans="4:16" x14ac:dyDescent="0.25"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1"/>
    </row>
    <row r="255" spans="4:16" x14ac:dyDescent="0.25"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1"/>
    </row>
    <row r="256" spans="4:16" x14ac:dyDescent="0.25"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1"/>
    </row>
    <row r="257" spans="4:16" x14ac:dyDescent="0.25"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1"/>
    </row>
    <row r="258" spans="4:16" x14ac:dyDescent="0.25"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1"/>
    </row>
    <row r="259" spans="4:16" x14ac:dyDescent="0.25"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1"/>
    </row>
    <row r="260" spans="4:16" x14ac:dyDescent="0.25"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1"/>
    </row>
    <row r="261" spans="4:16" x14ac:dyDescent="0.25"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1"/>
    </row>
    <row r="262" spans="4:16" x14ac:dyDescent="0.25"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1"/>
    </row>
    <row r="263" spans="4:16" x14ac:dyDescent="0.25"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1"/>
    </row>
    <row r="264" spans="4:16" x14ac:dyDescent="0.25"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1"/>
    </row>
    <row r="265" spans="4:16" x14ac:dyDescent="0.25"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1"/>
    </row>
    <row r="266" spans="4:16" x14ac:dyDescent="0.25"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1"/>
    </row>
    <row r="267" spans="4:16" x14ac:dyDescent="0.25"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1"/>
    </row>
    <row r="268" spans="4:16" x14ac:dyDescent="0.25"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1"/>
    </row>
    <row r="269" spans="4:16" x14ac:dyDescent="0.25"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1"/>
    </row>
    <row r="270" spans="4:16" x14ac:dyDescent="0.25"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1"/>
    </row>
    <row r="271" spans="4:16" x14ac:dyDescent="0.25"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1"/>
    </row>
    <row r="272" spans="4:16" x14ac:dyDescent="0.25"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1"/>
    </row>
    <row r="273" spans="4:16" x14ac:dyDescent="0.25"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1"/>
    </row>
    <row r="274" spans="4:16" x14ac:dyDescent="0.25"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1"/>
    </row>
    <row r="275" spans="4:16" x14ac:dyDescent="0.25"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1"/>
    </row>
    <row r="276" spans="4:16" x14ac:dyDescent="0.25"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1"/>
    </row>
    <row r="277" spans="4:16" x14ac:dyDescent="0.25"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1"/>
    </row>
    <row r="278" spans="4:16" x14ac:dyDescent="0.25"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1"/>
    </row>
    <row r="279" spans="4:16" x14ac:dyDescent="0.25"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1"/>
    </row>
    <row r="280" spans="4:16" x14ac:dyDescent="0.25"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1"/>
    </row>
    <row r="281" spans="4:16" x14ac:dyDescent="0.25"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1"/>
    </row>
    <row r="282" spans="4:16" x14ac:dyDescent="0.25"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1"/>
    </row>
    <row r="283" spans="4:16" x14ac:dyDescent="0.25"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1"/>
    </row>
    <row r="284" spans="4:16" x14ac:dyDescent="0.25"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1"/>
    </row>
    <row r="285" spans="4:16" x14ac:dyDescent="0.25"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1"/>
    </row>
    <row r="286" spans="4:16" x14ac:dyDescent="0.25"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1"/>
    </row>
    <row r="287" spans="4:16" x14ac:dyDescent="0.25"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1"/>
    </row>
    <row r="288" spans="4:16" x14ac:dyDescent="0.25"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1"/>
    </row>
    <row r="289" spans="4:16" x14ac:dyDescent="0.25"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1"/>
    </row>
    <row r="290" spans="4:16" x14ac:dyDescent="0.25"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1"/>
    </row>
    <row r="291" spans="4:16" x14ac:dyDescent="0.25"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1"/>
    </row>
    <row r="292" spans="4:16" x14ac:dyDescent="0.25"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1"/>
    </row>
    <row r="293" spans="4:16" x14ac:dyDescent="0.25"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1"/>
    </row>
    <row r="294" spans="4:16" x14ac:dyDescent="0.25"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1"/>
    </row>
    <row r="295" spans="4:16" x14ac:dyDescent="0.25"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1"/>
    </row>
    <row r="296" spans="4:16" x14ac:dyDescent="0.25"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1"/>
    </row>
    <row r="297" spans="4:16" x14ac:dyDescent="0.25"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1"/>
    </row>
    <row r="298" spans="4:16" x14ac:dyDescent="0.25"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1"/>
    </row>
    <row r="299" spans="4:16" x14ac:dyDescent="0.25"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1"/>
    </row>
    <row r="300" spans="4:16" x14ac:dyDescent="0.25"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1"/>
    </row>
    <row r="301" spans="4:16" x14ac:dyDescent="0.25"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1"/>
    </row>
    <row r="302" spans="4:16" x14ac:dyDescent="0.25"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1"/>
    </row>
    <row r="303" spans="4:16" x14ac:dyDescent="0.25"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1"/>
    </row>
    <row r="304" spans="4:16" x14ac:dyDescent="0.25"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1"/>
    </row>
    <row r="305" spans="4:16" x14ac:dyDescent="0.25"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1"/>
    </row>
    <row r="306" spans="4:16" x14ac:dyDescent="0.25"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1"/>
    </row>
    <row r="307" spans="4:16" x14ac:dyDescent="0.25"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1"/>
    </row>
    <row r="308" spans="4:16" x14ac:dyDescent="0.25"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1"/>
    </row>
    <row r="309" spans="4:16" x14ac:dyDescent="0.25"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1"/>
    </row>
    <row r="310" spans="4:16" x14ac:dyDescent="0.25"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1"/>
    </row>
    <row r="311" spans="4:16" x14ac:dyDescent="0.25"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1"/>
    </row>
    <row r="312" spans="4:16" x14ac:dyDescent="0.25"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1"/>
    </row>
    <row r="313" spans="4:16" x14ac:dyDescent="0.25"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1"/>
    </row>
    <row r="314" spans="4:16" x14ac:dyDescent="0.25"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1"/>
    </row>
    <row r="315" spans="4:16" x14ac:dyDescent="0.25"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1"/>
    </row>
    <row r="316" spans="4:16" x14ac:dyDescent="0.25"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1"/>
    </row>
    <row r="317" spans="4:16" x14ac:dyDescent="0.25"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1"/>
    </row>
    <row r="318" spans="4:16" x14ac:dyDescent="0.25"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1"/>
    </row>
    <row r="319" spans="4:16" x14ac:dyDescent="0.25"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1"/>
    </row>
    <row r="320" spans="4:16" x14ac:dyDescent="0.25"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1"/>
    </row>
    <row r="321" spans="4:16" x14ac:dyDescent="0.25"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1"/>
    </row>
    <row r="322" spans="4:16" x14ac:dyDescent="0.25"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1"/>
    </row>
    <row r="323" spans="4:16" x14ac:dyDescent="0.25"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1"/>
    </row>
    <row r="324" spans="4:16" x14ac:dyDescent="0.25"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1"/>
    </row>
    <row r="325" spans="4:16" x14ac:dyDescent="0.25"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1"/>
    </row>
    <row r="326" spans="4:16" x14ac:dyDescent="0.25"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1"/>
    </row>
    <row r="327" spans="4:16" x14ac:dyDescent="0.25"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1"/>
    </row>
    <row r="328" spans="4:16" x14ac:dyDescent="0.25"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1"/>
    </row>
    <row r="329" spans="4:16" x14ac:dyDescent="0.25"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1"/>
    </row>
    <row r="330" spans="4:16" x14ac:dyDescent="0.25"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1"/>
    </row>
    <row r="331" spans="4:16" x14ac:dyDescent="0.25"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1"/>
    </row>
    <row r="332" spans="4:16" x14ac:dyDescent="0.25"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1"/>
    </row>
    <row r="333" spans="4:16" x14ac:dyDescent="0.25"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1"/>
    </row>
    <row r="334" spans="4:16" x14ac:dyDescent="0.25"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1"/>
    </row>
    <row r="335" spans="4:16" x14ac:dyDescent="0.25"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1"/>
    </row>
    <row r="336" spans="4:16" x14ac:dyDescent="0.25"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1"/>
    </row>
    <row r="337" spans="4:16" x14ac:dyDescent="0.25"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1"/>
    </row>
    <row r="338" spans="4:16" x14ac:dyDescent="0.25"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1"/>
    </row>
    <row r="339" spans="4:16" x14ac:dyDescent="0.25"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1"/>
    </row>
    <row r="340" spans="4:16" x14ac:dyDescent="0.25"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1"/>
    </row>
    <row r="341" spans="4:16" x14ac:dyDescent="0.25"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1"/>
    </row>
    <row r="342" spans="4:16" x14ac:dyDescent="0.25"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1"/>
    </row>
    <row r="343" spans="4:16" x14ac:dyDescent="0.25"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1"/>
    </row>
    <row r="344" spans="4:16" x14ac:dyDescent="0.25"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1"/>
    </row>
    <row r="345" spans="4:16" x14ac:dyDescent="0.25"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1"/>
    </row>
    <row r="346" spans="4:16" x14ac:dyDescent="0.25"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1"/>
    </row>
    <row r="347" spans="4:16" x14ac:dyDescent="0.25"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1"/>
    </row>
    <row r="348" spans="4:16" x14ac:dyDescent="0.25"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1"/>
    </row>
    <row r="349" spans="4:16" x14ac:dyDescent="0.25"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1"/>
    </row>
    <row r="350" spans="4:16" x14ac:dyDescent="0.25"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1"/>
    </row>
    <row r="351" spans="4:16" x14ac:dyDescent="0.25"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1"/>
    </row>
    <row r="352" spans="4:16" x14ac:dyDescent="0.25"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1"/>
    </row>
    <row r="353" spans="4:16" x14ac:dyDescent="0.25"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1"/>
    </row>
    <row r="354" spans="4:16" x14ac:dyDescent="0.25"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1"/>
    </row>
    <row r="355" spans="4:16" x14ac:dyDescent="0.25"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1"/>
    </row>
    <row r="356" spans="4:16" x14ac:dyDescent="0.25"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1"/>
    </row>
    <row r="357" spans="4:16" x14ac:dyDescent="0.25"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1"/>
    </row>
    <row r="358" spans="4:16" x14ac:dyDescent="0.25"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1"/>
    </row>
    <row r="359" spans="4:16" x14ac:dyDescent="0.25"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1"/>
    </row>
    <row r="360" spans="4:16" x14ac:dyDescent="0.25"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1"/>
    </row>
    <row r="361" spans="4:16" x14ac:dyDescent="0.25"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1"/>
    </row>
    <row r="362" spans="4:16" x14ac:dyDescent="0.25"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1"/>
    </row>
    <row r="363" spans="4:16" x14ac:dyDescent="0.25"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1"/>
    </row>
    <row r="364" spans="4:16" x14ac:dyDescent="0.25"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1"/>
    </row>
    <row r="365" spans="4:16" x14ac:dyDescent="0.25"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1"/>
    </row>
    <row r="366" spans="4:16" x14ac:dyDescent="0.25"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1"/>
    </row>
    <row r="367" spans="4:16" x14ac:dyDescent="0.25"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1"/>
    </row>
    <row r="368" spans="4:16" x14ac:dyDescent="0.25"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1"/>
    </row>
    <row r="369" spans="4:16" x14ac:dyDescent="0.25"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1"/>
    </row>
    <row r="370" spans="4:16" x14ac:dyDescent="0.25"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1"/>
    </row>
    <row r="371" spans="4:16" x14ac:dyDescent="0.25"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1"/>
    </row>
    <row r="372" spans="4:16" x14ac:dyDescent="0.25"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1"/>
    </row>
    <row r="373" spans="4:16" x14ac:dyDescent="0.25"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1"/>
    </row>
    <row r="374" spans="4:16" x14ac:dyDescent="0.25"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1"/>
    </row>
    <row r="375" spans="4:16" x14ac:dyDescent="0.25"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1"/>
    </row>
    <row r="376" spans="4:16" x14ac:dyDescent="0.25"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1"/>
    </row>
    <row r="377" spans="4:16" x14ac:dyDescent="0.25"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1"/>
    </row>
    <row r="378" spans="4:16" x14ac:dyDescent="0.25"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1"/>
    </row>
    <row r="379" spans="4:16" x14ac:dyDescent="0.25"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1"/>
    </row>
    <row r="380" spans="4:16" x14ac:dyDescent="0.25"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1"/>
    </row>
    <row r="381" spans="4:16" x14ac:dyDescent="0.25"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1"/>
    </row>
    <row r="382" spans="4:16" x14ac:dyDescent="0.25"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1"/>
    </row>
    <row r="383" spans="4:16" x14ac:dyDescent="0.25"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1"/>
    </row>
    <row r="384" spans="4:16" x14ac:dyDescent="0.25"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1"/>
    </row>
    <row r="385" spans="4:16" x14ac:dyDescent="0.25"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1"/>
    </row>
    <row r="386" spans="4:16" x14ac:dyDescent="0.25"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1"/>
    </row>
    <row r="387" spans="4:16" x14ac:dyDescent="0.25"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1"/>
    </row>
    <row r="388" spans="4:16" x14ac:dyDescent="0.25"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1"/>
    </row>
    <row r="389" spans="4:16" x14ac:dyDescent="0.25"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1"/>
    </row>
    <row r="390" spans="4:16" x14ac:dyDescent="0.25"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1"/>
    </row>
    <row r="391" spans="4:16" x14ac:dyDescent="0.25"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1"/>
    </row>
    <row r="392" spans="4:16" x14ac:dyDescent="0.25"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1"/>
    </row>
    <row r="393" spans="4:16" x14ac:dyDescent="0.25"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1"/>
    </row>
    <row r="394" spans="4:16" x14ac:dyDescent="0.25"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1"/>
    </row>
    <row r="395" spans="4:16" x14ac:dyDescent="0.25"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1"/>
    </row>
    <row r="396" spans="4:16" x14ac:dyDescent="0.25"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1"/>
    </row>
    <row r="397" spans="4:16" x14ac:dyDescent="0.25"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1"/>
    </row>
    <row r="398" spans="4:16" x14ac:dyDescent="0.25"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1"/>
    </row>
    <row r="399" spans="4:16" x14ac:dyDescent="0.25"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1"/>
    </row>
    <row r="400" spans="4:16" x14ac:dyDescent="0.25"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1"/>
    </row>
    <row r="401" spans="4:16" x14ac:dyDescent="0.25"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1"/>
    </row>
    <row r="402" spans="4:16" x14ac:dyDescent="0.25"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1"/>
    </row>
    <row r="403" spans="4:16" x14ac:dyDescent="0.25"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1"/>
    </row>
    <row r="404" spans="4:16" x14ac:dyDescent="0.25"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1"/>
    </row>
    <row r="405" spans="4:16" x14ac:dyDescent="0.25"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1"/>
    </row>
    <row r="406" spans="4:16" x14ac:dyDescent="0.25"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1"/>
    </row>
    <row r="407" spans="4:16" x14ac:dyDescent="0.25"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1"/>
    </row>
    <row r="408" spans="4:16" x14ac:dyDescent="0.25"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1"/>
    </row>
    <row r="409" spans="4:16" x14ac:dyDescent="0.25"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1"/>
    </row>
    <row r="410" spans="4:16" x14ac:dyDescent="0.25"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1"/>
    </row>
    <row r="411" spans="4:16" x14ac:dyDescent="0.25"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1"/>
    </row>
    <row r="412" spans="4:16" x14ac:dyDescent="0.25"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1"/>
    </row>
    <row r="413" spans="4:16" x14ac:dyDescent="0.25"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1"/>
    </row>
    <row r="414" spans="4:16" x14ac:dyDescent="0.25"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1"/>
    </row>
    <row r="415" spans="4:16" x14ac:dyDescent="0.25"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1"/>
    </row>
    <row r="416" spans="4:16" x14ac:dyDescent="0.25"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1"/>
    </row>
    <row r="417" spans="4:16" x14ac:dyDescent="0.25"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1"/>
    </row>
    <row r="418" spans="4:16" x14ac:dyDescent="0.25"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1"/>
    </row>
    <row r="419" spans="4:16" x14ac:dyDescent="0.25"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1"/>
    </row>
    <row r="420" spans="4:16" x14ac:dyDescent="0.25"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1"/>
    </row>
    <row r="421" spans="4:16" x14ac:dyDescent="0.25"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1"/>
    </row>
    <row r="422" spans="4:16" x14ac:dyDescent="0.25"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1"/>
    </row>
    <row r="423" spans="4:16" x14ac:dyDescent="0.25"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1"/>
    </row>
    <row r="424" spans="4:16" x14ac:dyDescent="0.25"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1"/>
    </row>
    <row r="425" spans="4:16" x14ac:dyDescent="0.25"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1"/>
    </row>
    <row r="426" spans="4:16" x14ac:dyDescent="0.25"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1"/>
    </row>
    <row r="427" spans="4:16" x14ac:dyDescent="0.25"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1"/>
    </row>
    <row r="428" spans="4:16" x14ac:dyDescent="0.25"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1"/>
    </row>
    <row r="429" spans="4:16" x14ac:dyDescent="0.25"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1"/>
    </row>
    <row r="430" spans="4:16" x14ac:dyDescent="0.25"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1"/>
    </row>
    <row r="431" spans="4:16" x14ac:dyDescent="0.25"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1"/>
    </row>
    <row r="432" spans="4:16" x14ac:dyDescent="0.25"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1"/>
    </row>
    <row r="433" spans="4:16" x14ac:dyDescent="0.25"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1"/>
    </row>
    <row r="434" spans="4:16" x14ac:dyDescent="0.25"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1"/>
    </row>
    <row r="435" spans="4:16" x14ac:dyDescent="0.25"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1"/>
    </row>
    <row r="436" spans="4:16" x14ac:dyDescent="0.25"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1"/>
    </row>
    <row r="437" spans="4:16" x14ac:dyDescent="0.25"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1"/>
    </row>
    <row r="438" spans="4:16" x14ac:dyDescent="0.25"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1"/>
    </row>
    <row r="439" spans="4:16" x14ac:dyDescent="0.25"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1"/>
    </row>
    <row r="440" spans="4:16" x14ac:dyDescent="0.25"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1"/>
    </row>
    <row r="441" spans="4:16" x14ac:dyDescent="0.25"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1"/>
    </row>
    <row r="442" spans="4:16" x14ac:dyDescent="0.25"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1"/>
    </row>
    <row r="443" spans="4:16" x14ac:dyDescent="0.25"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1"/>
    </row>
    <row r="444" spans="4:16" x14ac:dyDescent="0.25"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1"/>
    </row>
    <row r="445" spans="4:16" x14ac:dyDescent="0.25"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1"/>
    </row>
    <row r="446" spans="4:16" x14ac:dyDescent="0.25"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1"/>
    </row>
    <row r="447" spans="4:16" x14ac:dyDescent="0.25"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1"/>
    </row>
    <row r="448" spans="4:16" x14ac:dyDescent="0.25"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1"/>
    </row>
    <row r="449" spans="4:16" x14ac:dyDescent="0.25"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1"/>
    </row>
    <row r="450" spans="4:16" x14ac:dyDescent="0.25"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1"/>
    </row>
    <row r="451" spans="4:16" x14ac:dyDescent="0.25"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1"/>
    </row>
    <row r="452" spans="4:16" x14ac:dyDescent="0.25"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1"/>
    </row>
    <row r="453" spans="4:16" x14ac:dyDescent="0.25"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1"/>
    </row>
    <row r="454" spans="4:16" x14ac:dyDescent="0.25"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1"/>
    </row>
    <row r="455" spans="4:16" x14ac:dyDescent="0.25"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1"/>
    </row>
    <row r="456" spans="4:16" x14ac:dyDescent="0.25"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1"/>
    </row>
    <row r="457" spans="4:16" x14ac:dyDescent="0.25"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1"/>
    </row>
    <row r="458" spans="4:16" x14ac:dyDescent="0.25"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1"/>
    </row>
    <row r="459" spans="4:16" x14ac:dyDescent="0.25"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1"/>
    </row>
    <row r="460" spans="4:16" x14ac:dyDescent="0.25"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1"/>
    </row>
    <row r="461" spans="4:16" x14ac:dyDescent="0.25"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1"/>
    </row>
    <row r="462" spans="4:16" x14ac:dyDescent="0.25"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1"/>
    </row>
    <row r="463" spans="4:16" x14ac:dyDescent="0.25"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1"/>
    </row>
    <row r="464" spans="4:16" x14ac:dyDescent="0.25"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1"/>
    </row>
    <row r="465" spans="4:16" x14ac:dyDescent="0.25"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1"/>
    </row>
    <row r="466" spans="4:16" x14ac:dyDescent="0.25"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1"/>
    </row>
    <row r="467" spans="4:16" x14ac:dyDescent="0.25"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1"/>
    </row>
    <row r="468" spans="4:16" x14ac:dyDescent="0.25"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1"/>
    </row>
    <row r="469" spans="4:16" x14ac:dyDescent="0.25"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1"/>
    </row>
    <row r="470" spans="4:16" x14ac:dyDescent="0.25"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1"/>
    </row>
    <row r="471" spans="4:16" x14ac:dyDescent="0.25"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1"/>
    </row>
    <row r="472" spans="4:16" x14ac:dyDescent="0.25"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1"/>
    </row>
    <row r="473" spans="4:16" x14ac:dyDescent="0.25"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1"/>
    </row>
    <row r="474" spans="4:16" x14ac:dyDescent="0.25"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1"/>
    </row>
    <row r="475" spans="4:16" x14ac:dyDescent="0.25"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1"/>
    </row>
    <row r="476" spans="4:16" x14ac:dyDescent="0.25"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1"/>
    </row>
    <row r="477" spans="4:16" x14ac:dyDescent="0.25"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1"/>
    </row>
    <row r="478" spans="4:16" x14ac:dyDescent="0.25"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1"/>
    </row>
    <row r="479" spans="4:16" x14ac:dyDescent="0.25"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1"/>
    </row>
  </sheetData>
  <mergeCells count="3">
    <mergeCell ref="A1:N1"/>
    <mergeCell ref="A2:N2"/>
    <mergeCell ref="A3:N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DB3E-EBAA-4F45-9376-F487A758935C}">
  <sheetPr codeName="Sheet12" filterMode="1"/>
  <dimension ref="B1:W463"/>
  <sheetViews>
    <sheetView topLeftCell="A109" workbookViewId="0">
      <selection activeCell="T1" sqref="T1:U121"/>
    </sheetView>
  </sheetViews>
  <sheetFormatPr defaultRowHeight="14.5" x14ac:dyDescent="0.35"/>
  <sheetData>
    <row r="1" spans="2:23" x14ac:dyDescent="0.35">
      <c r="B1" t="s">
        <v>118</v>
      </c>
      <c r="T1" t="s">
        <v>465</v>
      </c>
      <c r="U1" t="s">
        <v>466</v>
      </c>
      <c r="V1" t="s">
        <v>467</v>
      </c>
      <c r="W1" t="s">
        <v>468</v>
      </c>
    </row>
    <row r="2" spans="2:23" hidden="1" x14ac:dyDescent="0.35">
      <c r="T2">
        <v>10360</v>
      </c>
      <c r="U2">
        <f>_xlfn.XLOOKUP(T2,V:V,V:V)</f>
        <v>10360</v>
      </c>
      <c r="V2">
        <v>10360</v>
      </c>
      <c r="W2">
        <f>_xlfn.XLOOKUP(V2,T:T,T:T)</f>
        <v>10360</v>
      </c>
    </row>
    <row r="3" spans="2:23" hidden="1" x14ac:dyDescent="0.35">
      <c r="B3" s="150" t="s">
        <v>66</v>
      </c>
      <c r="C3" s="150"/>
      <c r="T3">
        <v>10450</v>
      </c>
      <c r="U3">
        <f t="shared" ref="U3:U66" si="0">_xlfn.XLOOKUP(T3,V:V,V:V)</f>
        <v>10450</v>
      </c>
      <c r="V3">
        <v>10361</v>
      </c>
      <c r="W3" t="e">
        <f t="shared" ref="W3:W66" si="1">_xlfn.XLOOKUP(V3,T:T,T:T)</f>
        <v>#N/A</v>
      </c>
    </row>
    <row r="4" spans="2:23" hidden="1" x14ac:dyDescent="0.35">
      <c r="B4" s="150"/>
      <c r="C4" s="150"/>
      <c r="T4">
        <v>11258</v>
      </c>
      <c r="U4">
        <f t="shared" si="0"/>
        <v>11258</v>
      </c>
      <c r="V4">
        <v>10362</v>
      </c>
      <c r="W4" t="e">
        <f t="shared" si="1"/>
        <v>#N/A</v>
      </c>
    </row>
    <row r="5" spans="2:23" hidden="1" x14ac:dyDescent="0.35">
      <c r="B5" s="150"/>
      <c r="C5" s="150"/>
      <c r="T5">
        <v>11264</v>
      </c>
      <c r="U5">
        <f t="shared" si="0"/>
        <v>11264</v>
      </c>
      <c r="V5">
        <v>10363</v>
      </c>
      <c r="W5" t="e">
        <f t="shared" si="1"/>
        <v>#N/A</v>
      </c>
    </row>
    <row r="6" spans="2:23" hidden="1" x14ac:dyDescent="0.35">
      <c r="B6" s="150" t="s">
        <v>469</v>
      </c>
      <c r="C6" s="150"/>
      <c r="T6">
        <v>11267</v>
      </c>
      <c r="U6">
        <f t="shared" si="0"/>
        <v>11267</v>
      </c>
      <c r="V6">
        <v>10364</v>
      </c>
      <c r="W6" t="e">
        <f t="shared" si="1"/>
        <v>#N/A</v>
      </c>
    </row>
    <row r="7" spans="2:23" hidden="1" x14ac:dyDescent="0.35">
      <c r="B7" s="150"/>
      <c r="C7" s="150"/>
      <c r="T7">
        <v>11360</v>
      </c>
      <c r="U7">
        <f t="shared" si="0"/>
        <v>11360</v>
      </c>
      <c r="V7">
        <v>10365</v>
      </c>
      <c r="W7" t="e">
        <f t="shared" si="1"/>
        <v>#N/A</v>
      </c>
    </row>
    <row r="8" spans="2:23" x14ac:dyDescent="0.35">
      <c r="B8" s="150"/>
      <c r="C8" s="150"/>
      <c r="T8" s="152">
        <v>11363</v>
      </c>
      <c r="U8" s="152" t="e">
        <f t="shared" si="0"/>
        <v>#N/A</v>
      </c>
      <c r="V8">
        <v>10366</v>
      </c>
      <c r="W8" t="e">
        <f t="shared" si="1"/>
        <v>#N/A</v>
      </c>
    </row>
    <row r="9" spans="2:23" x14ac:dyDescent="0.35">
      <c r="B9" s="150" t="s">
        <v>470</v>
      </c>
      <c r="C9" s="150"/>
      <c r="T9" s="152">
        <v>11366</v>
      </c>
      <c r="U9" s="152" t="e">
        <f t="shared" si="0"/>
        <v>#N/A</v>
      </c>
      <c r="V9">
        <v>10367</v>
      </c>
      <c r="W9" t="e">
        <f t="shared" si="1"/>
        <v>#N/A</v>
      </c>
    </row>
    <row r="10" spans="2:23" x14ac:dyDescent="0.35">
      <c r="B10" s="150">
        <v>10314</v>
      </c>
      <c r="C10" s="150"/>
      <c r="T10" s="152">
        <v>11368</v>
      </c>
      <c r="U10" s="152" t="e">
        <f t="shared" si="0"/>
        <v>#N/A</v>
      </c>
      <c r="V10">
        <v>10368</v>
      </c>
      <c r="W10" t="e">
        <f t="shared" si="1"/>
        <v>#N/A</v>
      </c>
    </row>
    <row r="11" spans="2:23" x14ac:dyDescent="0.35">
      <c r="B11" s="150">
        <v>10429</v>
      </c>
      <c r="C11" s="150"/>
      <c r="T11" s="152">
        <v>11368</v>
      </c>
      <c r="U11" s="152" t="e">
        <f t="shared" si="0"/>
        <v>#N/A</v>
      </c>
      <c r="V11">
        <v>10369</v>
      </c>
      <c r="W11" t="e">
        <f t="shared" si="1"/>
        <v>#N/A</v>
      </c>
    </row>
    <row r="12" spans="2:23" x14ac:dyDescent="0.35">
      <c r="B12" s="150"/>
      <c r="C12" s="150"/>
      <c r="T12" s="152">
        <v>11369</v>
      </c>
      <c r="U12" s="152" t="e">
        <f t="shared" si="0"/>
        <v>#N/A</v>
      </c>
      <c r="V12">
        <v>10370</v>
      </c>
      <c r="W12" t="e">
        <f t="shared" si="1"/>
        <v>#N/A</v>
      </c>
    </row>
    <row r="13" spans="2:23" x14ac:dyDescent="0.35">
      <c r="B13" s="150">
        <v>10178</v>
      </c>
      <c r="C13" s="150"/>
      <c r="T13" s="152">
        <v>11372</v>
      </c>
      <c r="U13" s="152" t="e">
        <f t="shared" si="0"/>
        <v>#N/A</v>
      </c>
      <c r="V13">
        <v>10371</v>
      </c>
      <c r="W13" t="e">
        <f t="shared" si="1"/>
        <v>#N/A</v>
      </c>
    </row>
    <row r="14" spans="2:23" x14ac:dyDescent="0.35">
      <c r="B14" s="150" t="s">
        <v>471</v>
      </c>
      <c r="C14" s="150"/>
      <c r="T14" s="152">
        <v>11375</v>
      </c>
      <c r="U14" s="152" t="e">
        <f t="shared" si="0"/>
        <v>#N/A</v>
      </c>
      <c r="V14">
        <v>10372</v>
      </c>
      <c r="W14" t="e">
        <f t="shared" si="1"/>
        <v>#N/A</v>
      </c>
    </row>
    <row r="15" spans="2:23" x14ac:dyDescent="0.35">
      <c r="B15" s="150">
        <v>10157</v>
      </c>
      <c r="C15" s="150"/>
      <c r="T15" s="152">
        <v>11376</v>
      </c>
      <c r="U15" s="152" t="e">
        <f t="shared" si="0"/>
        <v>#N/A</v>
      </c>
      <c r="V15">
        <v>10373</v>
      </c>
      <c r="W15" t="e">
        <f t="shared" si="1"/>
        <v>#N/A</v>
      </c>
    </row>
    <row r="16" spans="2:23" x14ac:dyDescent="0.35">
      <c r="B16" s="150">
        <v>10154</v>
      </c>
      <c r="C16" s="150"/>
      <c r="T16" s="152">
        <v>11378</v>
      </c>
      <c r="U16" s="152" t="e">
        <f t="shared" si="0"/>
        <v>#N/A</v>
      </c>
      <c r="V16">
        <v>10374</v>
      </c>
      <c r="W16" t="e">
        <f t="shared" si="1"/>
        <v>#N/A</v>
      </c>
    </row>
    <row r="17" spans="2:23" hidden="1" x14ac:dyDescent="0.35">
      <c r="B17" s="150">
        <v>10163</v>
      </c>
      <c r="C17" s="150"/>
      <c r="T17">
        <v>11381</v>
      </c>
      <c r="U17">
        <f t="shared" si="0"/>
        <v>11381</v>
      </c>
      <c r="V17">
        <v>10375</v>
      </c>
      <c r="W17" t="e">
        <f t="shared" si="1"/>
        <v>#N/A</v>
      </c>
    </row>
    <row r="18" spans="2:23" x14ac:dyDescent="0.35">
      <c r="B18" s="150">
        <v>10127</v>
      </c>
      <c r="C18" s="150"/>
      <c r="T18" s="152">
        <v>11384</v>
      </c>
      <c r="U18" s="152" t="e">
        <f t="shared" si="0"/>
        <v>#N/A</v>
      </c>
      <c r="V18">
        <v>10376</v>
      </c>
      <c r="W18" t="e">
        <f t="shared" si="1"/>
        <v>#N/A</v>
      </c>
    </row>
    <row r="19" spans="2:23" hidden="1" x14ac:dyDescent="0.35">
      <c r="B19" s="150">
        <v>10172</v>
      </c>
      <c r="C19" s="150"/>
      <c r="T19">
        <v>11409</v>
      </c>
      <c r="U19">
        <f t="shared" si="0"/>
        <v>11409</v>
      </c>
      <c r="V19">
        <v>10377</v>
      </c>
      <c r="W19" t="e">
        <f t="shared" si="1"/>
        <v>#N/A</v>
      </c>
    </row>
    <row r="20" spans="2:23" hidden="1" x14ac:dyDescent="0.35">
      <c r="B20" s="150" t="s">
        <v>472</v>
      </c>
      <c r="C20" s="150"/>
      <c r="T20">
        <v>11412</v>
      </c>
      <c r="U20">
        <f t="shared" si="0"/>
        <v>11412</v>
      </c>
      <c r="V20">
        <v>10378</v>
      </c>
      <c r="W20" t="e">
        <f t="shared" si="1"/>
        <v>#N/A</v>
      </c>
    </row>
    <row r="21" spans="2:23" hidden="1" x14ac:dyDescent="0.35">
      <c r="B21" s="150">
        <v>10169</v>
      </c>
      <c r="C21" s="150"/>
      <c r="T21">
        <v>11415</v>
      </c>
      <c r="U21">
        <f t="shared" si="0"/>
        <v>11415</v>
      </c>
      <c r="V21">
        <v>10379</v>
      </c>
      <c r="W21" t="e">
        <f t="shared" si="1"/>
        <v>#N/A</v>
      </c>
    </row>
    <row r="22" spans="2:23" hidden="1" x14ac:dyDescent="0.35">
      <c r="B22" s="150" t="s">
        <v>473</v>
      </c>
      <c r="C22" s="150"/>
      <c r="T22">
        <v>11425</v>
      </c>
      <c r="U22">
        <f t="shared" si="0"/>
        <v>11425</v>
      </c>
      <c r="V22">
        <v>10380</v>
      </c>
      <c r="W22" t="e">
        <f t="shared" si="1"/>
        <v>#N/A</v>
      </c>
    </row>
    <row r="23" spans="2:23" hidden="1" x14ac:dyDescent="0.35">
      <c r="B23" s="150">
        <v>10117</v>
      </c>
      <c r="C23" s="150"/>
      <c r="T23">
        <v>11438</v>
      </c>
      <c r="U23">
        <f t="shared" si="0"/>
        <v>11438</v>
      </c>
      <c r="V23">
        <v>10381</v>
      </c>
      <c r="W23" t="e">
        <f t="shared" si="1"/>
        <v>#N/A</v>
      </c>
    </row>
    <row r="24" spans="2:23" hidden="1" x14ac:dyDescent="0.35">
      <c r="B24" s="150"/>
      <c r="C24" s="150" t="s">
        <v>474</v>
      </c>
      <c r="T24">
        <v>11441</v>
      </c>
      <c r="U24">
        <f t="shared" si="0"/>
        <v>11441</v>
      </c>
      <c r="V24">
        <v>10450</v>
      </c>
      <c r="W24">
        <f t="shared" si="1"/>
        <v>10450</v>
      </c>
    </row>
    <row r="25" spans="2:23" hidden="1" x14ac:dyDescent="0.35">
      <c r="B25" s="150"/>
      <c r="C25" s="150"/>
      <c r="T25">
        <v>11444</v>
      </c>
      <c r="U25">
        <f t="shared" si="0"/>
        <v>11444</v>
      </c>
      <c r="V25">
        <v>11258</v>
      </c>
      <c r="W25">
        <f t="shared" si="1"/>
        <v>11258</v>
      </c>
    </row>
    <row r="26" spans="2:23" hidden="1" x14ac:dyDescent="0.35">
      <c r="B26" s="150"/>
      <c r="C26" s="150"/>
      <c r="T26">
        <v>11447</v>
      </c>
      <c r="U26">
        <f t="shared" si="0"/>
        <v>11447</v>
      </c>
      <c r="V26">
        <v>11264</v>
      </c>
      <c r="W26">
        <f t="shared" si="1"/>
        <v>11264</v>
      </c>
    </row>
    <row r="27" spans="2:23" hidden="1" x14ac:dyDescent="0.35">
      <c r="B27" s="150" t="s">
        <v>470</v>
      </c>
      <c r="C27" s="150"/>
      <c r="T27">
        <v>11448</v>
      </c>
      <c r="U27">
        <f t="shared" si="0"/>
        <v>11448</v>
      </c>
      <c r="V27">
        <v>11267</v>
      </c>
      <c r="W27">
        <f t="shared" si="1"/>
        <v>11267</v>
      </c>
    </row>
    <row r="28" spans="2:23" hidden="1" x14ac:dyDescent="0.35">
      <c r="B28" s="150" t="s">
        <v>475</v>
      </c>
      <c r="C28" s="150"/>
      <c r="T28">
        <v>11457</v>
      </c>
      <c r="U28">
        <f t="shared" si="0"/>
        <v>11457</v>
      </c>
      <c r="V28">
        <v>11360</v>
      </c>
      <c r="W28">
        <f t="shared" si="1"/>
        <v>11360</v>
      </c>
    </row>
    <row r="29" spans="2:23" hidden="1" x14ac:dyDescent="0.35">
      <c r="B29" s="150">
        <v>10315</v>
      </c>
      <c r="C29" s="150"/>
      <c r="T29">
        <v>11460</v>
      </c>
      <c r="U29">
        <f t="shared" si="0"/>
        <v>11460</v>
      </c>
      <c r="V29">
        <v>11381</v>
      </c>
      <c r="W29">
        <f t="shared" si="1"/>
        <v>11381</v>
      </c>
    </row>
    <row r="30" spans="2:23" hidden="1" x14ac:dyDescent="0.35">
      <c r="B30" s="150">
        <v>10419</v>
      </c>
      <c r="C30" s="150"/>
      <c r="T30">
        <v>11463</v>
      </c>
      <c r="U30">
        <f t="shared" si="0"/>
        <v>11463</v>
      </c>
      <c r="V30">
        <v>11409</v>
      </c>
      <c r="W30">
        <f t="shared" si="1"/>
        <v>11409</v>
      </c>
    </row>
    <row r="31" spans="2:23" hidden="1" x14ac:dyDescent="0.35">
      <c r="B31" s="150">
        <v>10429</v>
      </c>
      <c r="C31" s="150"/>
      <c r="E31" t="s">
        <v>474</v>
      </c>
      <c r="T31">
        <v>11466</v>
      </c>
      <c r="U31">
        <f t="shared" si="0"/>
        <v>11466</v>
      </c>
      <c r="V31">
        <v>11410</v>
      </c>
      <c r="W31" t="e">
        <f t="shared" si="1"/>
        <v>#N/A</v>
      </c>
    </row>
    <row r="32" spans="2:23" hidden="1" x14ac:dyDescent="0.35">
      <c r="B32" s="150" t="s">
        <v>472</v>
      </c>
      <c r="C32" s="150"/>
      <c r="T32">
        <v>11479</v>
      </c>
      <c r="U32">
        <f t="shared" si="0"/>
        <v>11479</v>
      </c>
      <c r="V32">
        <v>11411</v>
      </c>
      <c r="W32" t="e">
        <f t="shared" si="1"/>
        <v>#N/A</v>
      </c>
    </row>
    <row r="33" spans="2:23" hidden="1" x14ac:dyDescent="0.35">
      <c r="B33" s="150">
        <v>10166</v>
      </c>
      <c r="C33" s="150"/>
      <c r="T33">
        <v>11480</v>
      </c>
      <c r="U33">
        <f t="shared" si="0"/>
        <v>11480</v>
      </c>
      <c r="V33">
        <v>11412</v>
      </c>
      <c r="W33">
        <f t="shared" si="1"/>
        <v>11412</v>
      </c>
    </row>
    <row r="34" spans="2:23" hidden="1" x14ac:dyDescent="0.35">
      <c r="B34" s="150">
        <v>10178</v>
      </c>
      <c r="C34" s="150"/>
      <c r="T34">
        <v>11482</v>
      </c>
      <c r="U34">
        <f t="shared" si="0"/>
        <v>11482</v>
      </c>
      <c r="V34">
        <v>11413</v>
      </c>
      <c r="W34" t="e">
        <f t="shared" si="1"/>
        <v>#N/A</v>
      </c>
    </row>
    <row r="35" spans="2:23" hidden="1" x14ac:dyDescent="0.35">
      <c r="B35" s="150" t="s">
        <v>476</v>
      </c>
      <c r="C35" s="150"/>
      <c r="T35">
        <v>11485</v>
      </c>
      <c r="U35">
        <f t="shared" si="0"/>
        <v>11485</v>
      </c>
      <c r="V35">
        <v>11414</v>
      </c>
      <c r="W35" t="e">
        <f t="shared" si="1"/>
        <v>#N/A</v>
      </c>
    </row>
    <row r="36" spans="2:23" hidden="1" x14ac:dyDescent="0.35">
      <c r="B36" s="150">
        <v>10117</v>
      </c>
      <c r="C36" s="150"/>
      <c r="T36">
        <v>11495</v>
      </c>
      <c r="U36">
        <f t="shared" si="0"/>
        <v>11495</v>
      </c>
      <c r="V36">
        <v>11415</v>
      </c>
      <c r="W36">
        <f t="shared" si="1"/>
        <v>11415</v>
      </c>
    </row>
    <row r="37" spans="2:23" hidden="1" x14ac:dyDescent="0.35">
      <c r="B37" s="150"/>
      <c r="C37" s="150"/>
      <c r="T37">
        <v>11496</v>
      </c>
      <c r="U37">
        <f t="shared" si="0"/>
        <v>11496</v>
      </c>
      <c r="V37">
        <v>11416</v>
      </c>
      <c r="W37" t="e">
        <f t="shared" si="1"/>
        <v>#N/A</v>
      </c>
    </row>
    <row r="38" spans="2:23" hidden="1" x14ac:dyDescent="0.35">
      <c r="B38" s="150"/>
      <c r="C38" s="150"/>
      <c r="T38">
        <v>11498</v>
      </c>
      <c r="U38">
        <f t="shared" si="0"/>
        <v>11498</v>
      </c>
      <c r="V38">
        <v>11417</v>
      </c>
      <c r="W38" t="e">
        <f t="shared" si="1"/>
        <v>#N/A</v>
      </c>
    </row>
    <row r="39" spans="2:23" hidden="1" x14ac:dyDescent="0.35">
      <c r="B39" s="150"/>
      <c r="C39" s="150"/>
      <c r="T39">
        <v>11501</v>
      </c>
      <c r="U39">
        <f t="shared" si="0"/>
        <v>11501</v>
      </c>
      <c r="V39">
        <v>11418</v>
      </c>
      <c r="W39" t="e">
        <f t="shared" si="1"/>
        <v>#N/A</v>
      </c>
    </row>
    <row r="40" spans="2:23" hidden="1" x14ac:dyDescent="0.35">
      <c r="B40" s="150">
        <v>10226</v>
      </c>
      <c r="C40" s="150"/>
      <c r="T40">
        <v>11502</v>
      </c>
      <c r="U40">
        <f t="shared" si="0"/>
        <v>11502</v>
      </c>
      <c r="V40">
        <v>11419</v>
      </c>
      <c r="W40" t="e">
        <f t="shared" si="1"/>
        <v>#N/A</v>
      </c>
    </row>
    <row r="41" spans="2:23" hidden="1" x14ac:dyDescent="0.35">
      <c r="B41" s="150">
        <v>10227</v>
      </c>
      <c r="C41" s="150"/>
      <c r="T41">
        <v>11504</v>
      </c>
      <c r="U41">
        <f t="shared" si="0"/>
        <v>11504</v>
      </c>
      <c r="V41">
        <v>11420</v>
      </c>
      <c r="W41" t="e">
        <f t="shared" si="1"/>
        <v>#N/A</v>
      </c>
    </row>
    <row r="42" spans="2:23" hidden="1" x14ac:dyDescent="0.35">
      <c r="B42" s="150">
        <v>10228</v>
      </c>
      <c r="C42" s="150"/>
      <c r="T42">
        <v>11510</v>
      </c>
      <c r="U42">
        <f t="shared" si="0"/>
        <v>11510</v>
      </c>
      <c r="V42">
        <v>11421</v>
      </c>
      <c r="W42" t="e">
        <f t="shared" si="1"/>
        <v>#N/A</v>
      </c>
    </row>
    <row r="43" spans="2:23" hidden="1" x14ac:dyDescent="0.35">
      <c r="B43" s="150">
        <v>10230</v>
      </c>
      <c r="C43" s="150"/>
      <c r="T43">
        <v>11513</v>
      </c>
      <c r="U43">
        <f t="shared" si="0"/>
        <v>11513</v>
      </c>
      <c r="V43">
        <v>11422</v>
      </c>
      <c r="W43" t="e">
        <f t="shared" si="1"/>
        <v>#N/A</v>
      </c>
    </row>
    <row r="44" spans="2:23" hidden="1" x14ac:dyDescent="0.35">
      <c r="B44" s="150"/>
      <c r="C44" s="150" t="s">
        <v>477</v>
      </c>
      <c r="T44">
        <v>11516</v>
      </c>
      <c r="U44">
        <f t="shared" si="0"/>
        <v>11516</v>
      </c>
      <c r="V44">
        <v>11423</v>
      </c>
      <c r="W44" t="e">
        <f t="shared" si="1"/>
        <v>#N/A</v>
      </c>
    </row>
    <row r="45" spans="2:23" hidden="1" x14ac:dyDescent="0.35">
      <c r="B45" s="150"/>
      <c r="C45" s="150"/>
      <c r="T45">
        <v>11519</v>
      </c>
      <c r="U45">
        <f t="shared" si="0"/>
        <v>11519</v>
      </c>
      <c r="V45">
        <v>11424</v>
      </c>
      <c r="W45" t="e">
        <f t="shared" si="1"/>
        <v>#N/A</v>
      </c>
    </row>
    <row r="46" spans="2:23" hidden="1" x14ac:dyDescent="0.35">
      <c r="B46" s="150"/>
      <c r="C46" s="150"/>
      <c r="T46">
        <v>11522</v>
      </c>
      <c r="U46">
        <f t="shared" si="0"/>
        <v>11522</v>
      </c>
      <c r="V46">
        <v>11425</v>
      </c>
      <c r="W46">
        <f t="shared" si="1"/>
        <v>11425</v>
      </c>
    </row>
    <row r="47" spans="2:23" hidden="1" x14ac:dyDescent="0.35">
      <c r="B47" s="150">
        <v>10226</v>
      </c>
      <c r="C47" s="150"/>
      <c r="T47">
        <v>11544</v>
      </c>
      <c r="U47">
        <f t="shared" si="0"/>
        <v>11544</v>
      </c>
      <c r="V47">
        <v>11438</v>
      </c>
      <c r="W47">
        <f t="shared" si="1"/>
        <v>11438</v>
      </c>
    </row>
    <row r="48" spans="2:23" hidden="1" x14ac:dyDescent="0.35">
      <c r="B48" s="150" t="s">
        <v>478</v>
      </c>
      <c r="C48" s="150"/>
      <c r="T48">
        <v>11547</v>
      </c>
      <c r="U48">
        <f t="shared" si="0"/>
        <v>11547</v>
      </c>
      <c r="V48">
        <v>11439</v>
      </c>
      <c r="W48" t="e">
        <f t="shared" si="1"/>
        <v>#N/A</v>
      </c>
    </row>
    <row r="49" spans="2:23" hidden="1" x14ac:dyDescent="0.35">
      <c r="B49" s="150" t="s">
        <v>479</v>
      </c>
      <c r="C49" s="150"/>
      <c r="T49">
        <v>11550</v>
      </c>
      <c r="U49">
        <f t="shared" si="0"/>
        <v>11550</v>
      </c>
      <c r="V49">
        <v>11440</v>
      </c>
      <c r="W49" t="e">
        <f t="shared" si="1"/>
        <v>#N/A</v>
      </c>
    </row>
    <row r="50" spans="2:23" hidden="1" x14ac:dyDescent="0.35">
      <c r="B50" s="150"/>
      <c r="C50" s="150" t="s">
        <v>477</v>
      </c>
      <c r="T50">
        <v>11553</v>
      </c>
      <c r="U50">
        <f t="shared" si="0"/>
        <v>11553</v>
      </c>
      <c r="V50">
        <v>11441</v>
      </c>
      <c r="W50">
        <f t="shared" si="1"/>
        <v>11441</v>
      </c>
    </row>
    <row r="51" spans="2:23" hidden="1" x14ac:dyDescent="0.35">
      <c r="B51" s="150"/>
      <c r="C51" s="150"/>
      <c r="E51" t="s">
        <v>477</v>
      </c>
      <c r="T51">
        <v>11556</v>
      </c>
      <c r="U51">
        <f t="shared" si="0"/>
        <v>11556</v>
      </c>
      <c r="V51">
        <v>11442</v>
      </c>
      <c r="W51" t="e">
        <f t="shared" si="1"/>
        <v>#N/A</v>
      </c>
    </row>
    <row r="52" spans="2:23" hidden="1" x14ac:dyDescent="0.35">
      <c r="B52" s="150"/>
      <c r="C52" s="150"/>
      <c r="T52">
        <v>11559</v>
      </c>
      <c r="U52">
        <f t="shared" si="0"/>
        <v>11559</v>
      </c>
      <c r="V52">
        <v>11443</v>
      </c>
      <c r="W52" t="e">
        <f t="shared" si="1"/>
        <v>#N/A</v>
      </c>
    </row>
    <row r="53" spans="2:23" hidden="1" x14ac:dyDescent="0.35">
      <c r="B53" s="150">
        <v>10369</v>
      </c>
      <c r="C53" s="150"/>
      <c r="T53">
        <v>11560</v>
      </c>
      <c r="U53">
        <f t="shared" si="0"/>
        <v>11560</v>
      </c>
      <c r="V53">
        <v>11444</v>
      </c>
      <c r="W53">
        <f t="shared" si="1"/>
        <v>11444</v>
      </c>
    </row>
    <row r="54" spans="2:23" hidden="1" x14ac:dyDescent="0.35">
      <c r="B54" s="150" t="s">
        <v>480</v>
      </c>
      <c r="C54" s="150"/>
      <c r="T54">
        <v>11562</v>
      </c>
      <c r="U54">
        <f t="shared" si="0"/>
        <v>11562</v>
      </c>
      <c r="V54">
        <v>11445</v>
      </c>
      <c r="W54" t="e">
        <f t="shared" si="1"/>
        <v>#N/A</v>
      </c>
    </row>
    <row r="55" spans="2:23" hidden="1" x14ac:dyDescent="0.35">
      <c r="B55" s="150">
        <v>10368</v>
      </c>
      <c r="C55" s="150"/>
      <c r="T55">
        <v>11565</v>
      </c>
      <c r="U55">
        <f t="shared" si="0"/>
        <v>11565</v>
      </c>
      <c r="V55">
        <v>11446</v>
      </c>
      <c r="W55" t="e">
        <f t="shared" si="1"/>
        <v>#N/A</v>
      </c>
    </row>
    <row r="56" spans="2:23" hidden="1" x14ac:dyDescent="0.35">
      <c r="B56" s="150"/>
      <c r="C56" s="150"/>
      <c r="T56">
        <v>11568</v>
      </c>
      <c r="U56">
        <f t="shared" si="0"/>
        <v>11568</v>
      </c>
      <c r="V56">
        <v>11447</v>
      </c>
      <c r="W56">
        <f t="shared" si="1"/>
        <v>11447</v>
      </c>
    </row>
    <row r="57" spans="2:23" hidden="1" x14ac:dyDescent="0.35">
      <c r="B57" s="150"/>
      <c r="C57" s="150"/>
      <c r="E57" t="s">
        <v>477</v>
      </c>
      <c r="T57">
        <v>11571</v>
      </c>
      <c r="U57">
        <f t="shared" si="0"/>
        <v>11571</v>
      </c>
      <c r="V57">
        <v>11448</v>
      </c>
      <c r="W57">
        <f t="shared" si="1"/>
        <v>11448</v>
      </c>
    </row>
    <row r="58" spans="2:23" hidden="1" x14ac:dyDescent="0.35">
      <c r="B58" s="150"/>
      <c r="C58" s="150"/>
      <c r="T58">
        <v>11574</v>
      </c>
      <c r="U58">
        <f t="shared" si="0"/>
        <v>11574</v>
      </c>
      <c r="V58">
        <v>11449</v>
      </c>
      <c r="W58" t="e">
        <f t="shared" si="1"/>
        <v>#N/A</v>
      </c>
    </row>
    <row r="59" spans="2:23" hidden="1" x14ac:dyDescent="0.35">
      <c r="B59" s="150">
        <v>10394</v>
      </c>
      <c r="C59" s="150"/>
      <c r="T59">
        <v>11577</v>
      </c>
      <c r="U59">
        <f t="shared" si="0"/>
        <v>11577</v>
      </c>
      <c r="V59">
        <v>11450</v>
      </c>
      <c r="W59" t="e">
        <f t="shared" si="1"/>
        <v>#N/A</v>
      </c>
    </row>
    <row r="60" spans="2:23" hidden="1" x14ac:dyDescent="0.35">
      <c r="B60" s="150"/>
      <c r="C60" s="150"/>
      <c r="T60">
        <v>11578</v>
      </c>
      <c r="U60">
        <f t="shared" si="0"/>
        <v>11578</v>
      </c>
      <c r="V60">
        <v>11451</v>
      </c>
      <c r="W60" t="e">
        <f t="shared" si="1"/>
        <v>#N/A</v>
      </c>
    </row>
    <row r="61" spans="2:23" hidden="1" x14ac:dyDescent="0.35">
      <c r="B61" s="150"/>
      <c r="C61" s="150"/>
      <c r="T61">
        <v>11605</v>
      </c>
      <c r="U61">
        <f t="shared" si="0"/>
        <v>11605</v>
      </c>
      <c r="V61">
        <v>11452</v>
      </c>
      <c r="W61" t="e">
        <f t="shared" si="1"/>
        <v>#N/A</v>
      </c>
    </row>
    <row r="62" spans="2:23" hidden="1" x14ac:dyDescent="0.35">
      <c r="B62" s="150"/>
      <c r="C62" s="150"/>
      <c r="T62">
        <v>11608</v>
      </c>
      <c r="U62">
        <f t="shared" si="0"/>
        <v>11608</v>
      </c>
      <c r="V62">
        <v>11453</v>
      </c>
      <c r="W62" t="e">
        <f t="shared" si="1"/>
        <v>#N/A</v>
      </c>
    </row>
    <row r="63" spans="2:23" hidden="1" x14ac:dyDescent="0.35">
      <c r="B63" s="150">
        <v>10444</v>
      </c>
      <c r="C63" s="150"/>
      <c r="T63">
        <v>11611</v>
      </c>
      <c r="U63">
        <f t="shared" si="0"/>
        <v>11611</v>
      </c>
      <c r="V63">
        <v>11454</v>
      </c>
      <c r="W63" t="e">
        <f t="shared" si="1"/>
        <v>#N/A</v>
      </c>
    </row>
    <row r="64" spans="2:23" hidden="1" x14ac:dyDescent="0.35">
      <c r="B64" s="150">
        <v>10447</v>
      </c>
      <c r="C64" s="150"/>
      <c r="T64">
        <v>11614</v>
      </c>
      <c r="U64">
        <f t="shared" si="0"/>
        <v>11614</v>
      </c>
      <c r="V64">
        <v>11455</v>
      </c>
      <c r="W64" t="e">
        <f t="shared" si="1"/>
        <v>#N/A</v>
      </c>
    </row>
    <row r="65" spans="2:23" hidden="1" x14ac:dyDescent="0.35">
      <c r="B65" s="150">
        <v>10448</v>
      </c>
      <c r="C65" s="150"/>
      <c r="T65">
        <v>11617</v>
      </c>
      <c r="U65">
        <f t="shared" si="0"/>
        <v>11617</v>
      </c>
      <c r="V65">
        <v>11456</v>
      </c>
      <c r="W65" t="e">
        <f t="shared" si="1"/>
        <v>#N/A</v>
      </c>
    </row>
    <row r="66" spans="2:23" hidden="1" x14ac:dyDescent="0.35">
      <c r="B66" s="150">
        <v>10332</v>
      </c>
      <c r="C66" s="150"/>
      <c r="T66">
        <v>11620</v>
      </c>
      <c r="U66">
        <f t="shared" si="0"/>
        <v>11620</v>
      </c>
      <c r="V66">
        <v>11457</v>
      </c>
      <c r="W66">
        <f t="shared" si="1"/>
        <v>11457</v>
      </c>
    </row>
    <row r="67" spans="2:23" hidden="1" x14ac:dyDescent="0.35">
      <c r="B67" s="150">
        <v>10335</v>
      </c>
      <c r="C67" s="150"/>
      <c r="T67">
        <v>11623</v>
      </c>
      <c r="U67">
        <f t="shared" ref="U67:U121" si="2">_xlfn.XLOOKUP(T67,V:V,V:V)</f>
        <v>11623</v>
      </c>
      <c r="V67">
        <v>11458</v>
      </c>
      <c r="W67" t="e">
        <f t="shared" ref="W67:W130" si="3">_xlfn.XLOOKUP(V67,T:T,T:T)</f>
        <v>#N/A</v>
      </c>
    </row>
    <row r="68" spans="2:23" hidden="1" x14ac:dyDescent="0.35">
      <c r="B68" s="150"/>
      <c r="C68" s="150"/>
      <c r="T68">
        <v>11626</v>
      </c>
      <c r="U68">
        <f t="shared" si="2"/>
        <v>11626</v>
      </c>
      <c r="V68">
        <v>11459</v>
      </c>
      <c r="W68" t="e">
        <f t="shared" si="3"/>
        <v>#N/A</v>
      </c>
    </row>
    <row r="69" spans="2:23" hidden="1" x14ac:dyDescent="0.35">
      <c r="B69" s="150"/>
      <c r="C69" s="150"/>
      <c r="T69">
        <v>11629</v>
      </c>
      <c r="U69">
        <f t="shared" si="2"/>
        <v>11629</v>
      </c>
      <c r="V69">
        <v>11460</v>
      </c>
      <c r="W69">
        <f t="shared" si="3"/>
        <v>11460</v>
      </c>
    </row>
    <row r="70" spans="2:23" hidden="1" x14ac:dyDescent="0.35">
      <c r="B70" s="150"/>
      <c r="C70" s="150"/>
      <c r="T70">
        <v>11632</v>
      </c>
      <c r="U70">
        <f t="shared" si="2"/>
        <v>11632</v>
      </c>
      <c r="V70">
        <v>11461</v>
      </c>
      <c r="W70" t="e">
        <f t="shared" si="3"/>
        <v>#N/A</v>
      </c>
    </row>
    <row r="71" spans="2:23" hidden="1" x14ac:dyDescent="0.35">
      <c r="B71" s="150" t="s">
        <v>481</v>
      </c>
      <c r="C71" s="150"/>
      <c r="T71">
        <v>11635</v>
      </c>
      <c r="U71">
        <f t="shared" si="2"/>
        <v>11635</v>
      </c>
      <c r="V71">
        <v>11462</v>
      </c>
      <c r="W71" t="e">
        <f t="shared" si="3"/>
        <v>#N/A</v>
      </c>
    </row>
    <row r="72" spans="2:23" hidden="1" x14ac:dyDescent="0.35">
      <c r="B72" s="150" t="s">
        <v>482</v>
      </c>
      <c r="C72" s="150"/>
      <c r="T72">
        <v>11638</v>
      </c>
      <c r="U72">
        <f t="shared" si="2"/>
        <v>11638</v>
      </c>
      <c r="V72">
        <v>11463</v>
      </c>
      <c r="W72">
        <f t="shared" si="3"/>
        <v>11463</v>
      </c>
    </row>
    <row r="73" spans="2:23" hidden="1" x14ac:dyDescent="0.35">
      <c r="B73" s="150">
        <v>10270</v>
      </c>
      <c r="C73" s="150"/>
      <c r="T73">
        <v>11641</v>
      </c>
      <c r="U73">
        <f t="shared" si="2"/>
        <v>11641</v>
      </c>
      <c r="V73">
        <v>11464</v>
      </c>
      <c r="W73" t="e">
        <f t="shared" si="3"/>
        <v>#N/A</v>
      </c>
    </row>
    <row r="74" spans="2:23" hidden="1" x14ac:dyDescent="0.35">
      <c r="B74" s="150">
        <v>13100</v>
      </c>
      <c r="C74" s="150"/>
      <c r="T74">
        <v>11644</v>
      </c>
      <c r="U74">
        <f t="shared" si="2"/>
        <v>11644</v>
      </c>
      <c r="V74">
        <v>11465</v>
      </c>
      <c r="W74" t="e">
        <f t="shared" si="3"/>
        <v>#N/A</v>
      </c>
    </row>
    <row r="75" spans="2:23" hidden="1" x14ac:dyDescent="0.35">
      <c r="B75" s="150">
        <v>13101</v>
      </c>
      <c r="C75" s="150"/>
      <c r="T75">
        <v>11647</v>
      </c>
      <c r="U75">
        <f t="shared" si="2"/>
        <v>11647</v>
      </c>
      <c r="V75">
        <v>11466</v>
      </c>
      <c r="W75">
        <f t="shared" si="3"/>
        <v>11466</v>
      </c>
    </row>
    <row r="76" spans="2:23" hidden="1" x14ac:dyDescent="0.35">
      <c r="B76" s="150">
        <v>13103</v>
      </c>
      <c r="C76" s="150"/>
      <c r="T76">
        <v>11650</v>
      </c>
      <c r="U76">
        <f t="shared" si="2"/>
        <v>11650</v>
      </c>
      <c r="V76">
        <v>11467</v>
      </c>
      <c r="W76" t="e">
        <f t="shared" si="3"/>
        <v>#N/A</v>
      </c>
    </row>
    <row r="77" spans="2:23" hidden="1" x14ac:dyDescent="0.35">
      <c r="B77" s="150">
        <v>13104</v>
      </c>
      <c r="C77" s="150"/>
      <c r="T77">
        <v>11653</v>
      </c>
      <c r="U77">
        <f t="shared" si="2"/>
        <v>11653</v>
      </c>
      <c r="V77">
        <v>11468</v>
      </c>
      <c r="W77" t="e">
        <f t="shared" si="3"/>
        <v>#N/A</v>
      </c>
    </row>
    <row r="78" spans="2:23" hidden="1" x14ac:dyDescent="0.35">
      <c r="B78" s="150">
        <v>13106</v>
      </c>
      <c r="C78" s="150"/>
      <c r="T78">
        <v>11656</v>
      </c>
      <c r="U78">
        <f t="shared" si="2"/>
        <v>11656</v>
      </c>
      <c r="V78">
        <v>11469</v>
      </c>
      <c r="W78" t="e">
        <f t="shared" si="3"/>
        <v>#N/A</v>
      </c>
    </row>
    <row r="79" spans="2:23" hidden="1" x14ac:dyDescent="0.35">
      <c r="B79" s="150">
        <v>13115</v>
      </c>
      <c r="C79" s="150"/>
      <c r="T79">
        <v>11659</v>
      </c>
      <c r="U79">
        <f t="shared" si="2"/>
        <v>11659</v>
      </c>
      <c r="V79">
        <v>11470</v>
      </c>
      <c r="W79" t="e">
        <f t="shared" si="3"/>
        <v>#N/A</v>
      </c>
    </row>
    <row r="80" spans="2:23" hidden="1" x14ac:dyDescent="0.35">
      <c r="B80" s="150">
        <v>13120</v>
      </c>
      <c r="C80" s="150"/>
      <c r="T80">
        <v>11662</v>
      </c>
      <c r="U80">
        <f t="shared" si="2"/>
        <v>11662</v>
      </c>
      <c r="V80">
        <v>11471</v>
      </c>
      <c r="W80" t="e">
        <f t="shared" si="3"/>
        <v>#N/A</v>
      </c>
    </row>
    <row r="81" spans="2:23" hidden="1" x14ac:dyDescent="0.35">
      <c r="B81" s="150">
        <v>13122</v>
      </c>
      <c r="C81" s="150"/>
      <c r="T81">
        <v>11665</v>
      </c>
      <c r="U81">
        <f t="shared" si="2"/>
        <v>11665</v>
      </c>
      <c r="V81">
        <v>11472</v>
      </c>
      <c r="W81" t="e">
        <f t="shared" si="3"/>
        <v>#N/A</v>
      </c>
    </row>
    <row r="82" spans="2:23" hidden="1" x14ac:dyDescent="0.35">
      <c r="B82" s="150">
        <v>13124</v>
      </c>
      <c r="C82" s="150"/>
      <c r="T82">
        <v>11668</v>
      </c>
      <c r="U82">
        <f t="shared" si="2"/>
        <v>11668</v>
      </c>
      <c r="V82">
        <v>11473</v>
      </c>
      <c r="W82" t="e">
        <f t="shared" si="3"/>
        <v>#N/A</v>
      </c>
    </row>
    <row r="83" spans="2:23" hidden="1" x14ac:dyDescent="0.35">
      <c r="B83" s="150">
        <v>13131</v>
      </c>
      <c r="C83" s="150"/>
      <c r="T83">
        <v>11671</v>
      </c>
      <c r="U83">
        <f t="shared" si="2"/>
        <v>11671</v>
      </c>
      <c r="V83">
        <v>11474</v>
      </c>
      <c r="W83" t="e">
        <f t="shared" si="3"/>
        <v>#N/A</v>
      </c>
    </row>
    <row r="84" spans="2:23" hidden="1" x14ac:dyDescent="0.35">
      <c r="B84" s="150"/>
      <c r="C84" s="150"/>
      <c r="T84">
        <v>11696</v>
      </c>
      <c r="U84">
        <f t="shared" si="2"/>
        <v>11696</v>
      </c>
      <c r="V84">
        <v>11475</v>
      </c>
      <c r="W84" t="e">
        <f t="shared" si="3"/>
        <v>#N/A</v>
      </c>
    </row>
    <row r="85" spans="2:23" hidden="1" x14ac:dyDescent="0.35">
      <c r="B85" s="150"/>
      <c r="C85" s="150"/>
      <c r="T85">
        <v>11699</v>
      </c>
      <c r="U85">
        <f t="shared" si="2"/>
        <v>11699</v>
      </c>
      <c r="V85">
        <v>11476</v>
      </c>
      <c r="W85" t="e">
        <f t="shared" si="3"/>
        <v>#N/A</v>
      </c>
    </row>
    <row r="86" spans="2:23" hidden="1" x14ac:dyDescent="0.35">
      <c r="B86" s="150"/>
      <c r="C86" s="150"/>
      <c r="T86">
        <v>11709</v>
      </c>
      <c r="U86">
        <f t="shared" si="2"/>
        <v>11709</v>
      </c>
      <c r="V86">
        <v>11477</v>
      </c>
      <c r="W86" t="e">
        <f t="shared" si="3"/>
        <v>#N/A</v>
      </c>
    </row>
    <row r="87" spans="2:23" hidden="1" x14ac:dyDescent="0.35">
      <c r="B87" s="150">
        <v>10112</v>
      </c>
      <c r="C87" s="150"/>
      <c r="T87">
        <v>11712</v>
      </c>
      <c r="U87">
        <f t="shared" si="2"/>
        <v>11712</v>
      </c>
      <c r="V87">
        <v>11478</v>
      </c>
      <c r="W87" t="e">
        <f t="shared" si="3"/>
        <v>#N/A</v>
      </c>
    </row>
    <row r="88" spans="2:23" hidden="1" x14ac:dyDescent="0.35">
      <c r="B88" s="150">
        <v>10367</v>
      </c>
      <c r="C88" s="150"/>
      <c r="T88">
        <v>11722</v>
      </c>
      <c r="U88">
        <f t="shared" si="2"/>
        <v>11722</v>
      </c>
      <c r="V88">
        <v>11479</v>
      </c>
      <c r="W88">
        <f t="shared" si="3"/>
        <v>11479</v>
      </c>
    </row>
    <row r="89" spans="2:23" hidden="1" x14ac:dyDescent="0.35">
      <c r="B89" s="150">
        <v>11580</v>
      </c>
      <c r="C89" s="150"/>
      <c r="T89">
        <v>11725</v>
      </c>
      <c r="U89">
        <f t="shared" si="2"/>
        <v>11725</v>
      </c>
      <c r="V89">
        <v>11480</v>
      </c>
      <c r="W89">
        <f t="shared" si="3"/>
        <v>11480</v>
      </c>
    </row>
    <row r="90" spans="2:23" hidden="1" x14ac:dyDescent="0.35">
      <c r="B90" s="150"/>
      <c r="C90" s="150"/>
      <c r="T90">
        <v>11742</v>
      </c>
      <c r="U90">
        <f t="shared" si="2"/>
        <v>11742</v>
      </c>
      <c r="V90">
        <v>11481</v>
      </c>
      <c r="W90" t="e">
        <f t="shared" si="3"/>
        <v>#N/A</v>
      </c>
    </row>
    <row r="91" spans="2:23" hidden="1" x14ac:dyDescent="0.35">
      <c r="B91" s="150"/>
      <c r="C91" s="150"/>
      <c r="T91">
        <v>11744</v>
      </c>
      <c r="U91">
        <f t="shared" si="2"/>
        <v>11744</v>
      </c>
      <c r="V91">
        <v>11482</v>
      </c>
      <c r="W91">
        <f t="shared" si="3"/>
        <v>11482</v>
      </c>
    </row>
    <row r="92" spans="2:23" hidden="1" x14ac:dyDescent="0.35">
      <c r="B92" s="150"/>
      <c r="C92" s="150"/>
      <c r="T92">
        <v>11747</v>
      </c>
      <c r="U92">
        <f t="shared" si="2"/>
        <v>11747</v>
      </c>
      <c r="V92">
        <v>11483</v>
      </c>
      <c r="W92" t="e">
        <f t="shared" si="3"/>
        <v>#N/A</v>
      </c>
    </row>
    <row r="93" spans="2:23" hidden="1" x14ac:dyDescent="0.35">
      <c r="B93" s="150"/>
      <c r="C93" s="150"/>
      <c r="T93">
        <v>11754</v>
      </c>
      <c r="U93">
        <f t="shared" si="2"/>
        <v>11754</v>
      </c>
      <c r="V93">
        <v>11484</v>
      </c>
      <c r="W93" t="e">
        <f t="shared" si="3"/>
        <v>#N/A</v>
      </c>
    </row>
    <row r="94" spans="2:23" hidden="1" x14ac:dyDescent="0.35">
      <c r="B94" s="150"/>
      <c r="C94" s="150"/>
      <c r="T94">
        <v>11764</v>
      </c>
      <c r="U94">
        <f t="shared" si="2"/>
        <v>11764</v>
      </c>
      <c r="V94">
        <v>11485</v>
      </c>
      <c r="W94">
        <f t="shared" si="3"/>
        <v>11485</v>
      </c>
    </row>
    <row r="95" spans="2:23" hidden="1" x14ac:dyDescent="0.35">
      <c r="B95" s="150"/>
      <c r="C95" s="150"/>
      <c r="T95">
        <v>11767</v>
      </c>
      <c r="U95">
        <f t="shared" si="2"/>
        <v>11767</v>
      </c>
      <c r="V95">
        <v>11486</v>
      </c>
      <c r="W95" t="e">
        <f t="shared" si="3"/>
        <v>#N/A</v>
      </c>
    </row>
    <row r="96" spans="2:23" hidden="1" x14ac:dyDescent="0.35">
      <c r="B96" s="150">
        <v>11127</v>
      </c>
      <c r="C96" s="150"/>
      <c r="T96">
        <v>11774</v>
      </c>
      <c r="U96">
        <f t="shared" si="2"/>
        <v>11774</v>
      </c>
      <c r="V96">
        <v>11487</v>
      </c>
      <c r="W96" t="e">
        <f t="shared" si="3"/>
        <v>#N/A</v>
      </c>
    </row>
    <row r="97" spans="2:23" hidden="1" x14ac:dyDescent="0.35">
      <c r="B97" s="150">
        <v>11112</v>
      </c>
      <c r="C97" s="150"/>
      <c r="T97">
        <v>11777</v>
      </c>
      <c r="U97">
        <f t="shared" si="2"/>
        <v>11777</v>
      </c>
      <c r="V97">
        <v>11488</v>
      </c>
      <c r="W97" t="e">
        <f t="shared" si="3"/>
        <v>#N/A</v>
      </c>
    </row>
    <row r="98" spans="2:23" x14ac:dyDescent="0.35">
      <c r="B98" s="150" t="s">
        <v>483</v>
      </c>
      <c r="C98" s="150"/>
      <c r="T98" s="152">
        <v>11780</v>
      </c>
      <c r="U98" s="152" t="e">
        <f t="shared" si="2"/>
        <v>#N/A</v>
      </c>
      <c r="V98">
        <v>11489</v>
      </c>
      <c r="W98" t="e">
        <f t="shared" si="3"/>
        <v>#N/A</v>
      </c>
    </row>
    <row r="99" spans="2:23" x14ac:dyDescent="0.35">
      <c r="B99" s="150">
        <v>11124</v>
      </c>
      <c r="C99" s="150"/>
      <c r="T99" s="152">
        <v>11789</v>
      </c>
      <c r="U99" s="152" t="e">
        <f t="shared" si="2"/>
        <v>#N/A</v>
      </c>
      <c r="V99">
        <v>11490</v>
      </c>
      <c r="W99" t="e">
        <f t="shared" si="3"/>
        <v>#N/A</v>
      </c>
    </row>
    <row r="100" spans="2:23" x14ac:dyDescent="0.35">
      <c r="B100" s="150" t="s">
        <v>484</v>
      </c>
      <c r="C100" s="150"/>
      <c r="T100" s="152">
        <v>11791</v>
      </c>
      <c r="U100" s="152" t="e">
        <f t="shared" si="2"/>
        <v>#N/A</v>
      </c>
      <c r="V100">
        <v>11491</v>
      </c>
      <c r="W100" t="e">
        <f t="shared" si="3"/>
        <v>#N/A</v>
      </c>
    </row>
    <row r="101" spans="2:23" hidden="1" x14ac:dyDescent="0.35">
      <c r="B101" s="150">
        <v>11128</v>
      </c>
      <c r="C101" s="150"/>
      <c r="T101">
        <v>11800</v>
      </c>
      <c r="U101">
        <f t="shared" si="2"/>
        <v>11800</v>
      </c>
      <c r="V101">
        <v>11492</v>
      </c>
      <c r="W101" t="e">
        <f t="shared" si="3"/>
        <v>#N/A</v>
      </c>
    </row>
    <row r="102" spans="2:23" hidden="1" x14ac:dyDescent="0.35">
      <c r="B102" s="150">
        <v>11100</v>
      </c>
      <c r="C102" s="150"/>
      <c r="T102">
        <v>11803</v>
      </c>
      <c r="U102">
        <f t="shared" si="2"/>
        <v>11803</v>
      </c>
      <c r="V102">
        <v>11493</v>
      </c>
      <c r="W102" t="e">
        <f t="shared" si="3"/>
        <v>#N/A</v>
      </c>
    </row>
    <row r="103" spans="2:23" hidden="1" x14ac:dyDescent="0.35">
      <c r="B103" s="150">
        <v>11151</v>
      </c>
      <c r="C103" s="150"/>
      <c r="T103">
        <v>11806</v>
      </c>
      <c r="U103">
        <f t="shared" si="2"/>
        <v>11806</v>
      </c>
      <c r="V103">
        <v>11494</v>
      </c>
      <c r="W103" t="e">
        <f t="shared" si="3"/>
        <v>#N/A</v>
      </c>
    </row>
    <row r="104" spans="2:23" hidden="1" x14ac:dyDescent="0.35">
      <c r="B104" s="150">
        <v>11136</v>
      </c>
      <c r="C104" s="150"/>
      <c r="T104">
        <v>11809</v>
      </c>
      <c r="U104">
        <f t="shared" si="2"/>
        <v>11809</v>
      </c>
      <c r="V104">
        <v>11495</v>
      </c>
      <c r="W104">
        <f t="shared" si="3"/>
        <v>11495</v>
      </c>
    </row>
    <row r="105" spans="2:23" hidden="1" x14ac:dyDescent="0.35">
      <c r="B105" s="150" t="s">
        <v>485</v>
      </c>
      <c r="C105" s="150"/>
      <c r="T105">
        <v>11812</v>
      </c>
      <c r="U105">
        <f t="shared" si="2"/>
        <v>11812</v>
      </c>
      <c r="V105">
        <v>11496</v>
      </c>
      <c r="W105">
        <f t="shared" si="3"/>
        <v>11496</v>
      </c>
    </row>
    <row r="106" spans="2:23" hidden="1" x14ac:dyDescent="0.35">
      <c r="B106" s="150">
        <v>11148</v>
      </c>
      <c r="C106" s="150"/>
      <c r="T106">
        <v>11815</v>
      </c>
      <c r="U106">
        <f t="shared" si="2"/>
        <v>11815</v>
      </c>
      <c r="V106">
        <v>11497</v>
      </c>
      <c r="W106" t="e">
        <f t="shared" si="3"/>
        <v>#N/A</v>
      </c>
    </row>
    <row r="107" spans="2:23" hidden="1" x14ac:dyDescent="0.35">
      <c r="B107" s="150" t="s">
        <v>486</v>
      </c>
      <c r="C107" s="150"/>
      <c r="T107">
        <v>11818</v>
      </c>
      <c r="U107">
        <f t="shared" si="2"/>
        <v>11818</v>
      </c>
      <c r="V107">
        <v>11498</v>
      </c>
      <c r="W107">
        <f t="shared" si="3"/>
        <v>11498</v>
      </c>
    </row>
    <row r="108" spans="2:23" x14ac:dyDescent="0.35">
      <c r="B108" s="150">
        <v>11152</v>
      </c>
      <c r="C108" s="150"/>
      <c r="T108" s="152">
        <v>12140</v>
      </c>
      <c r="U108" s="152" t="e">
        <f t="shared" si="2"/>
        <v>#N/A</v>
      </c>
      <c r="V108">
        <v>11501</v>
      </c>
      <c r="W108">
        <f t="shared" si="3"/>
        <v>11501</v>
      </c>
    </row>
    <row r="109" spans="2:23" x14ac:dyDescent="0.35">
      <c r="B109" s="150"/>
      <c r="C109" s="150"/>
      <c r="T109" s="152">
        <v>12141</v>
      </c>
      <c r="U109" s="152" t="e">
        <f t="shared" si="2"/>
        <v>#N/A</v>
      </c>
      <c r="V109">
        <v>11502</v>
      </c>
      <c r="W109">
        <f t="shared" si="3"/>
        <v>11502</v>
      </c>
    </row>
    <row r="110" spans="2:23" x14ac:dyDescent="0.35">
      <c r="B110" s="150"/>
      <c r="C110" s="150"/>
      <c r="T110" s="152">
        <v>12149</v>
      </c>
      <c r="U110" s="152" t="e">
        <f t="shared" si="2"/>
        <v>#N/A</v>
      </c>
      <c r="V110">
        <v>11504</v>
      </c>
      <c r="W110">
        <f t="shared" si="3"/>
        <v>11504</v>
      </c>
    </row>
    <row r="111" spans="2:23" x14ac:dyDescent="0.35">
      <c r="B111" s="150"/>
      <c r="C111" s="150"/>
      <c r="T111" s="152">
        <v>13225</v>
      </c>
      <c r="U111" s="152" t="e">
        <f t="shared" si="2"/>
        <v>#N/A</v>
      </c>
      <c r="V111">
        <v>11510</v>
      </c>
      <c r="W111">
        <f t="shared" si="3"/>
        <v>11510</v>
      </c>
    </row>
    <row r="112" spans="2:23" x14ac:dyDescent="0.35">
      <c r="B112" s="150">
        <v>11103</v>
      </c>
      <c r="C112" s="150"/>
      <c r="T112" s="152">
        <v>13226</v>
      </c>
      <c r="U112" s="152" t="e">
        <f t="shared" si="2"/>
        <v>#N/A</v>
      </c>
      <c r="V112">
        <v>11511</v>
      </c>
      <c r="W112" t="e">
        <f t="shared" si="3"/>
        <v>#N/A</v>
      </c>
    </row>
    <row r="113" spans="2:23" x14ac:dyDescent="0.35">
      <c r="B113" s="150">
        <v>11118</v>
      </c>
      <c r="C113" s="150"/>
      <c r="T113" s="152">
        <v>13227</v>
      </c>
      <c r="U113" s="152" t="e">
        <f t="shared" si="2"/>
        <v>#N/A</v>
      </c>
      <c r="V113">
        <v>11512</v>
      </c>
      <c r="W113" t="e">
        <f t="shared" si="3"/>
        <v>#N/A</v>
      </c>
    </row>
    <row r="114" spans="2:23" x14ac:dyDescent="0.35">
      <c r="B114" s="150">
        <v>11142</v>
      </c>
      <c r="C114" s="150"/>
      <c r="T114" s="152">
        <v>13228</v>
      </c>
      <c r="U114" s="152" t="e">
        <f t="shared" si="2"/>
        <v>#N/A</v>
      </c>
      <c r="V114">
        <v>11513</v>
      </c>
      <c r="W114">
        <f t="shared" si="3"/>
        <v>11513</v>
      </c>
    </row>
    <row r="115" spans="2:23" x14ac:dyDescent="0.35">
      <c r="B115" s="150" t="s">
        <v>487</v>
      </c>
      <c r="C115" s="150"/>
      <c r="T115" s="152">
        <v>13229</v>
      </c>
      <c r="U115" s="152" t="e">
        <f t="shared" si="2"/>
        <v>#N/A</v>
      </c>
      <c r="V115">
        <v>11514</v>
      </c>
      <c r="W115" t="e">
        <f t="shared" si="3"/>
        <v>#N/A</v>
      </c>
    </row>
    <row r="116" spans="2:23" x14ac:dyDescent="0.35">
      <c r="B116" s="150" t="s">
        <v>488</v>
      </c>
      <c r="C116" s="150"/>
      <c r="T116" s="152">
        <v>13230</v>
      </c>
      <c r="U116" s="152" t="e">
        <f t="shared" si="2"/>
        <v>#N/A</v>
      </c>
      <c r="V116">
        <v>11515</v>
      </c>
      <c r="W116" t="e">
        <f t="shared" si="3"/>
        <v>#N/A</v>
      </c>
    </row>
    <row r="117" spans="2:23" x14ac:dyDescent="0.35">
      <c r="B117" s="150">
        <v>11226</v>
      </c>
      <c r="C117" s="150"/>
      <c r="T117" s="152">
        <v>13231</v>
      </c>
      <c r="U117" s="152" t="e">
        <f t="shared" si="2"/>
        <v>#N/A</v>
      </c>
      <c r="V117">
        <v>11516</v>
      </c>
      <c r="W117">
        <f t="shared" si="3"/>
        <v>11516</v>
      </c>
    </row>
    <row r="118" spans="2:23" x14ac:dyDescent="0.35">
      <c r="B118" s="150" t="s">
        <v>489</v>
      </c>
      <c r="C118" s="150"/>
      <c r="T118" s="152">
        <v>13232</v>
      </c>
      <c r="U118" s="152" t="e">
        <f t="shared" si="2"/>
        <v>#N/A</v>
      </c>
      <c r="V118">
        <v>11517</v>
      </c>
      <c r="W118" t="e">
        <f t="shared" si="3"/>
        <v>#N/A</v>
      </c>
    </row>
    <row r="119" spans="2:23" x14ac:dyDescent="0.35">
      <c r="B119" s="150">
        <v>11230</v>
      </c>
      <c r="C119" s="150"/>
      <c r="T119" s="152">
        <v>13233</v>
      </c>
      <c r="U119" s="152" t="e">
        <f t="shared" si="2"/>
        <v>#N/A</v>
      </c>
      <c r="V119">
        <v>11518</v>
      </c>
      <c r="W119" t="e">
        <f t="shared" si="3"/>
        <v>#N/A</v>
      </c>
    </row>
    <row r="120" spans="2:23" x14ac:dyDescent="0.35">
      <c r="B120" s="150"/>
      <c r="C120" s="150" t="s">
        <v>490</v>
      </c>
      <c r="T120" s="152">
        <v>13234</v>
      </c>
      <c r="U120" s="152" t="e">
        <f t="shared" si="2"/>
        <v>#N/A</v>
      </c>
      <c r="V120">
        <v>11519</v>
      </c>
      <c r="W120">
        <f t="shared" si="3"/>
        <v>11519</v>
      </c>
    </row>
    <row r="121" spans="2:23" x14ac:dyDescent="0.35">
      <c r="B121" s="150"/>
      <c r="C121" s="150"/>
      <c r="T121" s="152">
        <v>13500</v>
      </c>
      <c r="U121" s="152" t="e">
        <f t="shared" si="2"/>
        <v>#N/A</v>
      </c>
      <c r="V121">
        <v>11520</v>
      </c>
      <c r="W121" t="e">
        <f t="shared" si="3"/>
        <v>#N/A</v>
      </c>
    </row>
    <row r="122" spans="2:23" hidden="1" x14ac:dyDescent="0.35">
      <c r="B122" s="150"/>
      <c r="C122" s="150"/>
      <c r="V122">
        <v>11521</v>
      </c>
      <c r="W122" t="e">
        <f t="shared" si="3"/>
        <v>#N/A</v>
      </c>
    </row>
    <row r="123" spans="2:23" hidden="1" x14ac:dyDescent="0.35">
      <c r="B123" s="150">
        <v>11182</v>
      </c>
      <c r="C123" s="150"/>
      <c r="V123">
        <v>11522</v>
      </c>
      <c r="W123">
        <f t="shared" si="3"/>
        <v>11522</v>
      </c>
    </row>
    <row r="124" spans="2:23" hidden="1" x14ac:dyDescent="0.35">
      <c r="B124" s="150">
        <v>11179</v>
      </c>
      <c r="C124" s="150"/>
      <c r="V124">
        <v>11523</v>
      </c>
      <c r="W124" t="e">
        <f t="shared" si="3"/>
        <v>#N/A</v>
      </c>
    </row>
    <row r="125" spans="2:23" hidden="1" x14ac:dyDescent="0.35">
      <c r="B125" s="150">
        <v>11176</v>
      </c>
      <c r="C125" s="150"/>
      <c r="V125">
        <v>11524</v>
      </c>
      <c r="W125" t="e">
        <f t="shared" si="3"/>
        <v>#N/A</v>
      </c>
    </row>
    <row r="126" spans="2:23" hidden="1" x14ac:dyDescent="0.35">
      <c r="B126" s="150">
        <v>11185</v>
      </c>
      <c r="C126" s="150"/>
      <c r="V126">
        <v>11525</v>
      </c>
      <c r="W126" t="e">
        <f t="shared" si="3"/>
        <v>#N/A</v>
      </c>
    </row>
    <row r="127" spans="2:23" hidden="1" x14ac:dyDescent="0.35">
      <c r="B127" s="150"/>
      <c r="C127" s="150" t="s">
        <v>491</v>
      </c>
      <c r="E127" t="s">
        <v>490</v>
      </c>
      <c r="V127">
        <v>11526</v>
      </c>
      <c r="W127" t="e">
        <f t="shared" si="3"/>
        <v>#N/A</v>
      </c>
    </row>
    <row r="128" spans="2:23" hidden="1" x14ac:dyDescent="0.35">
      <c r="B128" s="150"/>
      <c r="C128" s="150"/>
      <c r="V128">
        <v>11527</v>
      </c>
      <c r="W128" t="e">
        <f t="shared" si="3"/>
        <v>#N/A</v>
      </c>
    </row>
    <row r="129" spans="2:23" hidden="1" x14ac:dyDescent="0.35">
      <c r="B129" s="150"/>
      <c r="C129" s="150"/>
      <c r="V129">
        <v>11528</v>
      </c>
      <c r="W129" t="e">
        <f t="shared" si="3"/>
        <v>#N/A</v>
      </c>
    </row>
    <row r="130" spans="2:23" hidden="1" x14ac:dyDescent="0.35">
      <c r="B130" s="150">
        <v>11195</v>
      </c>
      <c r="C130" s="150"/>
      <c r="V130">
        <v>11529</v>
      </c>
      <c r="W130" t="e">
        <f t="shared" si="3"/>
        <v>#N/A</v>
      </c>
    </row>
    <row r="131" spans="2:23" hidden="1" x14ac:dyDescent="0.35">
      <c r="B131" s="150" t="s">
        <v>492</v>
      </c>
      <c r="C131" s="150"/>
      <c r="V131">
        <v>11530</v>
      </c>
      <c r="W131" t="e">
        <f t="shared" ref="W131:W194" si="4">_xlfn.XLOOKUP(V131,T:T,T:T)</f>
        <v>#N/A</v>
      </c>
    </row>
    <row r="132" spans="2:23" hidden="1" x14ac:dyDescent="0.35">
      <c r="B132" s="150" t="s">
        <v>493</v>
      </c>
      <c r="C132" s="150"/>
      <c r="V132">
        <v>11531</v>
      </c>
      <c r="W132" t="e">
        <f t="shared" si="4"/>
        <v>#N/A</v>
      </c>
    </row>
    <row r="133" spans="2:23" hidden="1" x14ac:dyDescent="0.35">
      <c r="B133" s="150"/>
      <c r="C133" s="150" t="s">
        <v>494</v>
      </c>
      <c r="V133">
        <v>11532</v>
      </c>
      <c r="W133" t="e">
        <f t="shared" si="4"/>
        <v>#N/A</v>
      </c>
    </row>
    <row r="134" spans="2:23" hidden="1" x14ac:dyDescent="0.35">
      <c r="B134" s="150"/>
      <c r="C134" s="150"/>
      <c r="E134" t="s">
        <v>491</v>
      </c>
      <c r="V134">
        <v>11533</v>
      </c>
      <c r="W134" t="e">
        <f t="shared" si="4"/>
        <v>#N/A</v>
      </c>
    </row>
    <row r="135" spans="2:23" hidden="1" x14ac:dyDescent="0.35">
      <c r="B135" s="150"/>
      <c r="C135" s="150"/>
      <c r="V135">
        <v>11534</v>
      </c>
      <c r="W135" t="e">
        <f t="shared" si="4"/>
        <v>#N/A</v>
      </c>
    </row>
    <row r="136" spans="2:23" hidden="1" x14ac:dyDescent="0.35">
      <c r="B136" s="150">
        <v>11236</v>
      </c>
      <c r="C136" s="150"/>
      <c r="V136">
        <v>11535</v>
      </c>
      <c r="W136" t="e">
        <f t="shared" si="4"/>
        <v>#N/A</v>
      </c>
    </row>
    <row r="137" spans="2:23" hidden="1" x14ac:dyDescent="0.35">
      <c r="B137" s="150"/>
      <c r="C137" s="150"/>
      <c r="V137">
        <v>11536</v>
      </c>
      <c r="W137" t="e">
        <f t="shared" si="4"/>
        <v>#N/A</v>
      </c>
    </row>
    <row r="138" spans="2:23" hidden="1" x14ac:dyDescent="0.35">
      <c r="B138" s="150"/>
      <c r="C138" s="150"/>
      <c r="V138">
        <v>11537</v>
      </c>
      <c r="W138" t="e">
        <f t="shared" si="4"/>
        <v>#N/A</v>
      </c>
    </row>
    <row r="139" spans="2:23" hidden="1" x14ac:dyDescent="0.35">
      <c r="B139" s="150"/>
      <c r="C139" s="150"/>
      <c r="V139">
        <v>11538</v>
      </c>
      <c r="W139" t="e">
        <f t="shared" si="4"/>
        <v>#N/A</v>
      </c>
    </row>
    <row r="140" spans="2:23" hidden="1" x14ac:dyDescent="0.35">
      <c r="B140" s="150">
        <v>13216</v>
      </c>
      <c r="C140" s="150"/>
      <c r="E140" t="s">
        <v>494</v>
      </c>
      <c r="V140">
        <v>11539</v>
      </c>
      <c r="W140" t="e">
        <f t="shared" si="4"/>
        <v>#N/A</v>
      </c>
    </row>
    <row r="141" spans="2:23" hidden="1" x14ac:dyDescent="0.35">
      <c r="B141" s="150">
        <v>13217</v>
      </c>
      <c r="C141" s="150"/>
      <c r="V141">
        <v>11540</v>
      </c>
      <c r="W141" t="e">
        <f t="shared" si="4"/>
        <v>#N/A</v>
      </c>
    </row>
    <row r="142" spans="2:23" hidden="1" x14ac:dyDescent="0.35">
      <c r="B142" s="150">
        <v>13218</v>
      </c>
      <c r="C142" s="150"/>
      <c r="V142">
        <v>11541</v>
      </c>
      <c r="W142" t="e">
        <f t="shared" si="4"/>
        <v>#N/A</v>
      </c>
    </row>
    <row r="143" spans="2:23" hidden="1" x14ac:dyDescent="0.35">
      <c r="B143" s="150">
        <v>13219</v>
      </c>
      <c r="C143" s="150"/>
      <c r="V143">
        <v>11542</v>
      </c>
      <c r="W143" t="e">
        <f t="shared" si="4"/>
        <v>#N/A</v>
      </c>
    </row>
    <row r="144" spans="2:23" hidden="1" x14ac:dyDescent="0.35">
      <c r="B144" s="150">
        <v>13320</v>
      </c>
      <c r="C144" s="150"/>
      <c r="V144">
        <v>11543</v>
      </c>
      <c r="W144" t="e">
        <f t="shared" si="4"/>
        <v>#N/A</v>
      </c>
    </row>
    <row r="145" spans="2:23" hidden="1" x14ac:dyDescent="0.35">
      <c r="B145" s="150">
        <v>13221</v>
      </c>
      <c r="C145" s="150"/>
      <c r="V145">
        <v>11544</v>
      </c>
      <c r="W145">
        <f t="shared" si="4"/>
        <v>11544</v>
      </c>
    </row>
    <row r="146" spans="2:23" hidden="1" x14ac:dyDescent="0.35">
      <c r="B146" s="150"/>
      <c r="C146" s="150"/>
      <c r="V146">
        <v>11545</v>
      </c>
      <c r="W146" t="e">
        <f t="shared" si="4"/>
        <v>#N/A</v>
      </c>
    </row>
    <row r="147" spans="2:23" hidden="1" x14ac:dyDescent="0.35">
      <c r="B147" s="150"/>
      <c r="C147" s="150"/>
      <c r="V147">
        <v>11546</v>
      </c>
      <c r="W147" t="e">
        <f t="shared" si="4"/>
        <v>#N/A</v>
      </c>
    </row>
    <row r="148" spans="2:23" hidden="1" x14ac:dyDescent="0.35">
      <c r="B148" s="150"/>
      <c r="C148" s="150" t="s">
        <v>495</v>
      </c>
      <c r="V148">
        <v>11547</v>
      </c>
      <c r="W148">
        <f t="shared" si="4"/>
        <v>11547</v>
      </c>
    </row>
    <row r="149" spans="2:23" hidden="1" x14ac:dyDescent="0.35">
      <c r="B149" s="150"/>
      <c r="C149" s="150"/>
      <c r="V149">
        <v>11548</v>
      </c>
      <c r="W149" t="e">
        <f t="shared" si="4"/>
        <v>#N/A</v>
      </c>
    </row>
    <row r="150" spans="2:23" hidden="1" x14ac:dyDescent="0.35">
      <c r="B150" s="150"/>
      <c r="C150" s="150"/>
      <c r="V150">
        <v>11549</v>
      </c>
      <c r="W150" t="e">
        <f t="shared" si="4"/>
        <v>#N/A</v>
      </c>
    </row>
    <row r="151" spans="2:23" hidden="1" x14ac:dyDescent="0.35">
      <c r="B151" s="150"/>
      <c r="C151" s="150"/>
      <c r="V151">
        <v>11550</v>
      </c>
      <c r="W151">
        <f t="shared" si="4"/>
        <v>11550</v>
      </c>
    </row>
    <row r="152" spans="2:23" hidden="1" x14ac:dyDescent="0.35">
      <c r="B152" s="150">
        <v>11315</v>
      </c>
      <c r="C152" s="150"/>
      <c r="V152">
        <v>11551</v>
      </c>
      <c r="W152" t="e">
        <f t="shared" si="4"/>
        <v>#N/A</v>
      </c>
    </row>
    <row r="153" spans="2:23" hidden="1" x14ac:dyDescent="0.35">
      <c r="B153" s="150">
        <v>11318</v>
      </c>
      <c r="C153" s="150"/>
      <c r="V153">
        <v>11552</v>
      </c>
      <c r="W153" t="e">
        <f t="shared" si="4"/>
        <v>#N/A</v>
      </c>
    </row>
    <row r="154" spans="2:23" hidden="1" x14ac:dyDescent="0.35">
      <c r="B154" s="150">
        <v>10432</v>
      </c>
      <c r="C154" s="150"/>
      <c r="V154">
        <v>11553</v>
      </c>
      <c r="W154">
        <f t="shared" si="4"/>
        <v>11553</v>
      </c>
    </row>
    <row r="155" spans="2:23" hidden="1" x14ac:dyDescent="0.35">
      <c r="B155" s="150" t="s">
        <v>496</v>
      </c>
      <c r="C155" s="150"/>
      <c r="E155" t="s">
        <v>495</v>
      </c>
      <c r="V155">
        <v>11554</v>
      </c>
      <c r="W155" t="e">
        <f t="shared" si="4"/>
        <v>#N/A</v>
      </c>
    </row>
    <row r="156" spans="2:23" hidden="1" x14ac:dyDescent="0.35">
      <c r="B156" s="150" t="s">
        <v>497</v>
      </c>
      <c r="C156" s="150"/>
      <c r="V156">
        <v>11555</v>
      </c>
      <c r="W156" t="e">
        <f t="shared" si="4"/>
        <v>#N/A</v>
      </c>
    </row>
    <row r="157" spans="2:23" hidden="1" x14ac:dyDescent="0.35">
      <c r="B157" s="150" t="s">
        <v>498</v>
      </c>
      <c r="C157" s="150"/>
      <c r="V157">
        <v>11556</v>
      </c>
      <c r="W157">
        <f t="shared" si="4"/>
        <v>11556</v>
      </c>
    </row>
    <row r="158" spans="2:23" hidden="1" x14ac:dyDescent="0.35">
      <c r="B158" s="150">
        <v>11741</v>
      </c>
      <c r="C158" s="150"/>
      <c r="V158">
        <v>11557</v>
      </c>
      <c r="W158" t="e">
        <f t="shared" si="4"/>
        <v>#N/A</v>
      </c>
    </row>
    <row r="159" spans="2:23" hidden="1" x14ac:dyDescent="0.35">
      <c r="B159" s="150"/>
      <c r="C159" s="150" t="s">
        <v>499</v>
      </c>
      <c r="V159">
        <v>11558</v>
      </c>
      <c r="W159" t="e">
        <f t="shared" si="4"/>
        <v>#N/A</v>
      </c>
    </row>
    <row r="160" spans="2:23" hidden="1" x14ac:dyDescent="0.35">
      <c r="B160" s="150"/>
      <c r="C160" s="150"/>
      <c r="V160">
        <v>11559</v>
      </c>
      <c r="W160">
        <f t="shared" si="4"/>
        <v>11559</v>
      </c>
    </row>
    <row r="161" spans="2:23" hidden="1" x14ac:dyDescent="0.35">
      <c r="B161" s="150"/>
      <c r="C161" s="150"/>
      <c r="V161">
        <v>11560</v>
      </c>
      <c r="W161">
        <f t="shared" si="4"/>
        <v>11560</v>
      </c>
    </row>
    <row r="162" spans="2:23" hidden="1" x14ac:dyDescent="0.35">
      <c r="B162" s="150" t="s">
        <v>500</v>
      </c>
      <c r="C162" s="150"/>
      <c r="V162">
        <v>11561</v>
      </c>
      <c r="W162" t="e">
        <f t="shared" si="4"/>
        <v>#N/A</v>
      </c>
    </row>
    <row r="163" spans="2:23" hidden="1" x14ac:dyDescent="0.35">
      <c r="B163" s="150">
        <v>11305</v>
      </c>
      <c r="C163" s="150"/>
      <c r="V163">
        <v>11562</v>
      </c>
      <c r="W163">
        <f t="shared" si="4"/>
        <v>11562</v>
      </c>
    </row>
    <row r="164" spans="2:23" hidden="1" x14ac:dyDescent="0.35">
      <c r="B164" s="150" t="s">
        <v>501</v>
      </c>
      <c r="C164" s="150"/>
      <c r="V164">
        <v>11563</v>
      </c>
      <c r="W164" t="e">
        <f t="shared" si="4"/>
        <v>#N/A</v>
      </c>
    </row>
    <row r="165" spans="2:23" hidden="1" x14ac:dyDescent="0.35">
      <c r="B165" s="150"/>
      <c r="C165" s="150" t="s">
        <v>499</v>
      </c>
      <c r="V165">
        <v>11564</v>
      </c>
      <c r="W165" t="e">
        <f t="shared" si="4"/>
        <v>#N/A</v>
      </c>
    </row>
    <row r="166" spans="2:23" hidden="1" x14ac:dyDescent="0.35">
      <c r="B166" s="150"/>
      <c r="C166" s="150"/>
      <c r="E166" t="s">
        <v>499</v>
      </c>
      <c r="V166">
        <v>11565</v>
      </c>
      <c r="W166">
        <f t="shared" si="4"/>
        <v>11565</v>
      </c>
    </row>
    <row r="167" spans="2:23" hidden="1" x14ac:dyDescent="0.35">
      <c r="B167" s="150"/>
      <c r="C167" s="150"/>
      <c r="V167">
        <v>11566</v>
      </c>
      <c r="W167" t="e">
        <f t="shared" si="4"/>
        <v>#N/A</v>
      </c>
    </row>
    <row r="168" spans="2:23" hidden="1" x14ac:dyDescent="0.35">
      <c r="B168" s="150">
        <v>11249</v>
      </c>
      <c r="C168" s="150"/>
      <c r="V168">
        <v>11567</v>
      </c>
      <c r="W168" t="e">
        <f t="shared" si="4"/>
        <v>#N/A</v>
      </c>
    </row>
    <row r="169" spans="2:23" hidden="1" x14ac:dyDescent="0.35">
      <c r="B169" s="150">
        <v>11252</v>
      </c>
      <c r="C169" s="150"/>
      <c r="V169">
        <v>11568</v>
      </c>
      <c r="W169">
        <f t="shared" si="4"/>
        <v>11568</v>
      </c>
    </row>
    <row r="170" spans="2:23" hidden="1" x14ac:dyDescent="0.35">
      <c r="B170" s="150">
        <v>11256</v>
      </c>
      <c r="C170" s="150"/>
      <c r="V170">
        <v>11569</v>
      </c>
      <c r="W170" t="e">
        <f t="shared" si="4"/>
        <v>#N/A</v>
      </c>
    </row>
    <row r="171" spans="2:23" hidden="1" x14ac:dyDescent="0.35">
      <c r="B171" s="150">
        <v>11255</v>
      </c>
      <c r="C171" s="150"/>
      <c r="V171">
        <v>11570</v>
      </c>
      <c r="W171" t="e">
        <f t="shared" si="4"/>
        <v>#N/A</v>
      </c>
    </row>
    <row r="172" spans="2:23" hidden="1" x14ac:dyDescent="0.35">
      <c r="B172" s="150">
        <v>11246</v>
      </c>
      <c r="C172" s="150"/>
      <c r="E172" t="s">
        <v>499</v>
      </c>
      <c r="V172">
        <v>11571</v>
      </c>
      <c r="W172">
        <f t="shared" si="4"/>
        <v>11571</v>
      </c>
    </row>
    <row r="173" spans="2:23" hidden="1" x14ac:dyDescent="0.35">
      <c r="B173" s="150" t="s">
        <v>502</v>
      </c>
      <c r="C173" s="150"/>
      <c r="V173">
        <v>11572</v>
      </c>
      <c r="W173" t="e">
        <f t="shared" si="4"/>
        <v>#N/A</v>
      </c>
    </row>
    <row r="174" spans="2:23" hidden="1" x14ac:dyDescent="0.35">
      <c r="B174" s="150"/>
      <c r="C174" s="150" t="s">
        <v>503</v>
      </c>
      <c r="V174">
        <v>11573</v>
      </c>
      <c r="W174" t="e">
        <f t="shared" si="4"/>
        <v>#N/A</v>
      </c>
    </row>
    <row r="175" spans="2:23" hidden="1" x14ac:dyDescent="0.35">
      <c r="B175" s="150"/>
      <c r="C175" s="150"/>
      <c r="V175">
        <v>11574</v>
      </c>
      <c r="W175">
        <f t="shared" si="4"/>
        <v>11574</v>
      </c>
    </row>
    <row r="176" spans="2:23" hidden="1" x14ac:dyDescent="0.35">
      <c r="B176" s="150"/>
      <c r="C176" s="150"/>
      <c r="V176">
        <v>11575</v>
      </c>
      <c r="W176" t="e">
        <f t="shared" si="4"/>
        <v>#N/A</v>
      </c>
    </row>
    <row r="177" spans="2:23" hidden="1" x14ac:dyDescent="0.35">
      <c r="B177" s="150">
        <v>11292</v>
      </c>
      <c r="C177" s="150"/>
      <c r="V177">
        <v>11576</v>
      </c>
      <c r="W177" t="e">
        <f t="shared" si="4"/>
        <v>#N/A</v>
      </c>
    </row>
    <row r="178" spans="2:23" hidden="1" x14ac:dyDescent="0.35">
      <c r="B178" s="150">
        <v>11347</v>
      </c>
      <c r="C178" s="150"/>
      <c r="V178">
        <v>11577</v>
      </c>
      <c r="W178">
        <f t="shared" si="4"/>
        <v>11577</v>
      </c>
    </row>
    <row r="179" spans="2:23" hidden="1" x14ac:dyDescent="0.35">
      <c r="B179" s="150">
        <v>11348</v>
      </c>
      <c r="C179" s="150"/>
      <c r="V179">
        <v>11578</v>
      </c>
      <c r="W179">
        <f t="shared" si="4"/>
        <v>11578</v>
      </c>
    </row>
    <row r="180" spans="2:23" hidden="1" x14ac:dyDescent="0.35">
      <c r="B180" s="150">
        <v>11350</v>
      </c>
      <c r="C180" s="150"/>
      <c r="V180">
        <v>11605</v>
      </c>
      <c r="W180">
        <f t="shared" si="4"/>
        <v>11605</v>
      </c>
    </row>
    <row r="181" spans="2:23" hidden="1" x14ac:dyDescent="0.35">
      <c r="B181" s="150"/>
      <c r="C181" s="150"/>
      <c r="E181" t="s">
        <v>503</v>
      </c>
      <c r="V181">
        <v>11606</v>
      </c>
      <c r="W181" t="e">
        <f t="shared" si="4"/>
        <v>#N/A</v>
      </c>
    </row>
    <row r="182" spans="2:23" hidden="1" x14ac:dyDescent="0.35">
      <c r="B182" s="150"/>
      <c r="C182" s="150"/>
      <c r="V182">
        <v>11607</v>
      </c>
      <c r="W182" t="e">
        <f t="shared" si="4"/>
        <v>#N/A</v>
      </c>
    </row>
    <row r="183" spans="2:23" hidden="1" x14ac:dyDescent="0.35">
      <c r="B183" s="150"/>
      <c r="C183" s="150"/>
      <c r="V183">
        <v>11608</v>
      </c>
      <c r="W183">
        <f t="shared" si="4"/>
        <v>11608</v>
      </c>
    </row>
    <row r="184" spans="2:23" hidden="1" x14ac:dyDescent="0.35">
      <c r="B184" s="150">
        <v>13222</v>
      </c>
      <c r="C184" s="150"/>
      <c r="V184">
        <v>11609</v>
      </c>
      <c r="W184" t="e">
        <f t="shared" si="4"/>
        <v>#N/A</v>
      </c>
    </row>
    <row r="185" spans="2:23" hidden="1" x14ac:dyDescent="0.35">
      <c r="B185" s="150">
        <v>13223</v>
      </c>
      <c r="C185" s="150"/>
      <c r="V185">
        <v>11610</v>
      </c>
      <c r="W185" t="e">
        <f t="shared" si="4"/>
        <v>#N/A</v>
      </c>
    </row>
    <row r="186" spans="2:23" hidden="1" x14ac:dyDescent="0.35">
      <c r="B186" s="150">
        <v>13224</v>
      </c>
      <c r="C186" s="150"/>
      <c r="V186">
        <v>11611</v>
      </c>
      <c r="W186">
        <f t="shared" si="4"/>
        <v>11611</v>
      </c>
    </row>
    <row r="187" spans="2:23" hidden="1" x14ac:dyDescent="0.35">
      <c r="B187" s="150"/>
      <c r="C187" s="150"/>
      <c r="V187">
        <v>11612</v>
      </c>
      <c r="W187" t="e">
        <f t="shared" si="4"/>
        <v>#N/A</v>
      </c>
    </row>
    <row r="188" spans="2:23" hidden="1" x14ac:dyDescent="0.35">
      <c r="B188" s="150"/>
      <c r="C188" s="150"/>
      <c r="V188">
        <v>11613</v>
      </c>
      <c r="W188" t="e">
        <f t="shared" si="4"/>
        <v>#N/A</v>
      </c>
    </row>
    <row r="189" spans="2:23" hidden="1" x14ac:dyDescent="0.35">
      <c r="B189" s="150"/>
      <c r="C189" s="150"/>
      <c r="V189">
        <v>11614</v>
      </c>
      <c r="W189">
        <f t="shared" si="4"/>
        <v>11614</v>
      </c>
    </row>
    <row r="190" spans="2:23" hidden="1" x14ac:dyDescent="0.35">
      <c r="B190" s="150"/>
      <c r="C190" s="150"/>
      <c r="V190">
        <v>11615</v>
      </c>
      <c r="W190" t="e">
        <f t="shared" si="4"/>
        <v>#N/A</v>
      </c>
    </row>
    <row r="191" spans="2:23" hidden="1" x14ac:dyDescent="0.35">
      <c r="B191" s="150"/>
      <c r="C191" s="150"/>
      <c r="V191">
        <v>11616</v>
      </c>
      <c r="W191" t="e">
        <f t="shared" si="4"/>
        <v>#N/A</v>
      </c>
    </row>
    <row r="192" spans="2:23" hidden="1" x14ac:dyDescent="0.35">
      <c r="B192" s="150"/>
      <c r="C192" s="150"/>
      <c r="V192">
        <v>11617</v>
      </c>
      <c r="W192">
        <f t="shared" si="4"/>
        <v>11617</v>
      </c>
    </row>
    <row r="193" spans="2:23" hidden="1" x14ac:dyDescent="0.35">
      <c r="B193" s="151">
        <v>11571</v>
      </c>
      <c r="C193" s="151"/>
      <c r="V193">
        <v>11618</v>
      </c>
      <c r="W193" t="e">
        <f t="shared" si="4"/>
        <v>#N/A</v>
      </c>
    </row>
    <row r="194" spans="2:23" hidden="1" x14ac:dyDescent="0.35">
      <c r="B194" s="151">
        <v>11577</v>
      </c>
      <c r="C194" s="151"/>
      <c r="V194">
        <v>11619</v>
      </c>
      <c r="W194" t="e">
        <f t="shared" si="4"/>
        <v>#N/A</v>
      </c>
    </row>
    <row r="195" spans="2:23" hidden="1" x14ac:dyDescent="0.35">
      <c r="B195" s="151">
        <v>11264</v>
      </c>
      <c r="C195" s="151"/>
      <c r="V195">
        <v>11620</v>
      </c>
      <c r="W195">
        <f t="shared" ref="W195:W258" si="5">_xlfn.XLOOKUP(V195,T:T,T:T)</f>
        <v>11620</v>
      </c>
    </row>
    <row r="196" spans="2:23" hidden="1" x14ac:dyDescent="0.35">
      <c r="B196" s="151">
        <v>11568</v>
      </c>
      <c r="C196" s="151"/>
      <c r="V196">
        <v>11621</v>
      </c>
      <c r="W196" t="e">
        <f t="shared" si="5"/>
        <v>#N/A</v>
      </c>
    </row>
    <row r="197" spans="2:23" hidden="1" x14ac:dyDescent="0.35">
      <c r="B197" s="151">
        <v>11438</v>
      </c>
      <c r="C197" s="151"/>
      <c r="V197">
        <v>11622</v>
      </c>
      <c r="W197" t="e">
        <f t="shared" si="5"/>
        <v>#N/A</v>
      </c>
    </row>
    <row r="198" spans="2:23" hidden="1" x14ac:dyDescent="0.35">
      <c r="B198" s="151">
        <v>11466</v>
      </c>
      <c r="C198" s="151"/>
      <c r="V198">
        <v>11623</v>
      </c>
      <c r="W198">
        <f t="shared" si="5"/>
        <v>11623</v>
      </c>
    </row>
    <row r="199" spans="2:23" hidden="1" x14ac:dyDescent="0.35">
      <c r="B199" s="151">
        <v>11384</v>
      </c>
      <c r="C199" s="151"/>
      <c r="V199">
        <v>11624</v>
      </c>
      <c r="W199" t="e">
        <f t="shared" si="5"/>
        <v>#N/A</v>
      </c>
    </row>
    <row r="200" spans="2:23" hidden="1" x14ac:dyDescent="0.35">
      <c r="B200" s="151">
        <v>11574</v>
      </c>
      <c r="C200" s="151"/>
      <c r="V200">
        <v>11625</v>
      </c>
      <c r="W200" t="e">
        <f t="shared" si="5"/>
        <v>#N/A</v>
      </c>
    </row>
    <row r="201" spans="2:23" hidden="1" x14ac:dyDescent="0.35">
      <c r="B201" s="151">
        <v>11267</v>
      </c>
      <c r="C201" s="151"/>
      <c r="V201">
        <v>11626</v>
      </c>
      <c r="W201">
        <f t="shared" si="5"/>
        <v>11626</v>
      </c>
    </row>
    <row r="202" spans="2:23" hidden="1" x14ac:dyDescent="0.35">
      <c r="B202" s="151">
        <v>11444</v>
      </c>
      <c r="C202" s="151"/>
      <c r="V202">
        <v>11627</v>
      </c>
      <c r="W202" t="e">
        <f t="shared" si="5"/>
        <v>#N/A</v>
      </c>
    </row>
    <row r="203" spans="2:23" hidden="1" x14ac:dyDescent="0.35">
      <c r="B203" s="151"/>
      <c r="C203" s="151" t="s">
        <v>504</v>
      </c>
      <c r="V203">
        <v>11628</v>
      </c>
      <c r="W203" t="e">
        <f t="shared" si="5"/>
        <v>#N/A</v>
      </c>
    </row>
    <row r="204" spans="2:23" hidden="1" x14ac:dyDescent="0.35">
      <c r="B204" s="151"/>
      <c r="C204" s="151" t="s">
        <v>505</v>
      </c>
      <c r="V204">
        <v>11629</v>
      </c>
      <c r="W204">
        <f t="shared" si="5"/>
        <v>11629</v>
      </c>
    </row>
    <row r="205" spans="2:23" hidden="1" x14ac:dyDescent="0.35">
      <c r="B205" s="151"/>
      <c r="C205" s="151"/>
      <c r="V205">
        <v>11630</v>
      </c>
      <c r="W205" t="e">
        <f t="shared" si="5"/>
        <v>#N/A</v>
      </c>
    </row>
    <row r="206" spans="2:23" hidden="1" x14ac:dyDescent="0.35">
      <c r="B206" s="151">
        <v>11363</v>
      </c>
      <c r="C206" s="151"/>
      <c r="V206">
        <v>11631</v>
      </c>
      <c r="W206" t="e">
        <f t="shared" si="5"/>
        <v>#N/A</v>
      </c>
    </row>
    <row r="207" spans="2:23" hidden="1" x14ac:dyDescent="0.35">
      <c r="B207" s="151">
        <v>11378</v>
      </c>
      <c r="C207" s="151"/>
      <c r="V207">
        <v>11632</v>
      </c>
      <c r="W207">
        <f t="shared" si="5"/>
        <v>11632</v>
      </c>
    </row>
    <row r="208" spans="2:23" hidden="1" x14ac:dyDescent="0.35">
      <c r="B208" s="151">
        <v>11415</v>
      </c>
      <c r="C208" s="151"/>
      <c r="V208">
        <v>11633</v>
      </c>
      <c r="W208" t="e">
        <f t="shared" si="5"/>
        <v>#N/A</v>
      </c>
    </row>
    <row r="209" spans="2:23" hidden="1" x14ac:dyDescent="0.35">
      <c r="B209" s="151">
        <v>11258</v>
      </c>
      <c r="C209" s="151"/>
      <c r="V209">
        <v>11634</v>
      </c>
      <c r="W209" t="e">
        <f t="shared" si="5"/>
        <v>#N/A</v>
      </c>
    </row>
    <row r="210" spans="2:23" hidden="1" x14ac:dyDescent="0.35">
      <c r="B210" s="151">
        <v>11578</v>
      </c>
      <c r="C210" s="151"/>
      <c r="E210" t="s">
        <v>504</v>
      </c>
      <c r="V210">
        <v>11635</v>
      </c>
      <c r="W210">
        <f t="shared" si="5"/>
        <v>11635</v>
      </c>
    </row>
    <row r="211" spans="2:23" hidden="1" x14ac:dyDescent="0.35">
      <c r="B211" s="151">
        <v>11366</v>
      </c>
      <c r="C211" s="151"/>
      <c r="E211" t="s">
        <v>505</v>
      </c>
      <c r="V211">
        <v>11636</v>
      </c>
      <c r="W211" t="e">
        <f t="shared" si="5"/>
        <v>#N/A</v>
      </c>
    </row>
    <row r="212" spans="2:23" hidden="1" x14ac:dyDescent="0.35">
      <c r="B212" s="151"/>
      <c r="C212" s="151" t="s">
        <v>506</v>
      </c>
      <c r="V212">
        <v>11637</v>
      </c>
      <c r="W212" t="e">
        <f t="shared" si="5"/>
        <v>#N/A</v>
      </c>
    </row>
    <row r="213" spans="2:23" hidden="1" x14ac:dyDescent="0.35">
      <c r="B213" s="151"/>
      <c r="C213" s="151" t="s">
        <v>505</v>
      </c>
      <c r="V213">
        <v>11638</v>
      </c>
      <c r="W213">
        <f t="shared" si="5"/>
        <v>11638</v>
      </c>
    </row>
    <row r="214" spans="2:23" hidden="1" x14ac:dyDescent="0.35">
      <c r="B214" s="151"/>
      <c r="C214" s="151"/>
      <c r="V214">
        <v>11639</v>
      </c>
      <c r="W214" t="e">
        <f t="shared" si="5"/>
        <v>#N/A</v>
      </c>
    </row>
    <row r="215" spans="2:23" hidden="1" x14ac:dyDescent="0.35">
      <c r="B215" s="151">
        <v>11425</v>
      </c>
      <c r="C215" s="151"/>
      <c r="V215">
        <v>11640</v>
      </c>
      <c r="W215" t="e">
        <f t="shared" si="5"/>
        <v>#N/A</v>
      </c>
    </row>
    <row r="216" spans="2:23" hidden="1" x14ac:dyDescent="0.35">
      <c r="B216" s="151"/>
      <c r="C216" s="151"/>
      <c r="V216">
        <v>11641</v>
      </c>
      <c r="W216">
        <f t="shared" si="5"/>
        <v>11641</v>
      </c>
    </row>
    <row r="217" spans="2:23" hidden="1" x14ac:dyDescent="0.35">
      <c r="B217" s="151"/>
      <c r="C217" s="151" t="s">
        <v>505</v>
      </c>
      <c r="V217">
        <v>11642</v>
      </c>
      <c r="W217" t="e">
        <f t="shared" si="5"/>
        <v>#N/A</v>
      </c>
    </row>
    <row r="218" spans="2:23" hidden="1" x14ac:dyDescent="0.35">
      <c r="B218" s="151"/>
      <c r="C218" s="151"/>
      <c r="V218">
        <v>11643</v>
      </c>
      <c r="W218" t="e">
        <f t="shared" si="5"/>
        <v>#N/A</v>
      </c>
    </row>
    <row r="219" spans="2:23" hidden="1" x14ac:dyDescent="0.35">
      <c r="B219" s="151">
        <v>11368</v>
      </c>
      <c r="C219" s="151"/>
      <c r="E219" t="s">
        <v>506</v>
      </c>
      <c r="V219">
        <v>11644</v>
      </c>
      <c r="W219">
        <f t="shared" si="5"/>
        <v>11644</v>
      </c>
    </row>
    <row r="220" spans="2:23" hidden="1" x14ac:dyDescent="0.35">
      <c r="B220" s="151">
        <v>11376</v>
      </c>
      <c r="C220" s="151"/>
      <c r="V220">
        <v>11645</v>
      </c>
      <c r="W220" t="e">
        <f t="shared" si="5"/>
        <v>#N/A</v>
      </c>
    </row>
    <row r="221" spans="2:23" hidden="1" x14ac:dyDescent="0.35">
      <c r="B221" s="151">
        <v>11375</v>
      </c>
      <c r="C221" s="151"/>
      <c r="E221" t="s">
        <v>505</v>
      </c>
      <c r="V221">
        <v>11646</v>
      </c>
      <c r="W221" t="e">
        <f t="shared" si="5"/>
        <v>#N/A</v>
      </c>
    </row>
    <row r="222" spans="2:23" hidden="1" x14ac:dyDescent="0.35">
      <c r="B222" s="151">
        <v>11369</v>
      </c>
      <c r="C222" s="151"/>
      <c r="V222">
        <v>11647</v>
      </c>
      <c r="W222">
        <f t="shared" si="5"/>
        <v>11647</v>
      </c>
    </row>
    <row r="223" spans="2:23" hidden="1" x14ac:dyDescent="0.35">
      <c r="B223" s="151">
        <v>11360</v>
      </c>
      <c r="C223" s="151"/>
      <c r="V223">
        <v>11648</v>
      </c>
      <c r="W223" t="e">
        <f t="shared" si="5"/>
        <v>#N/A</v>
      </c>
    </row>
    <row r="224" spans="2:23" hidden="1" x14ac:dyDescent="0.35">
      <c r="B224" s="151">
        <v>11381</v>
      </c>
      <c r="C224" s="151"/>
      <c r="V224">
        <v>11649</v>
      </c>
      <c r="W224" t="e">
        <f t="shared" si="5"/>
        <v>#N/A</v>
      </c>
    </row>
    <row r="225" spans="2:23" hidden="1" x14ac:dyDescent="0.35">
      <c r="B225" s="151">
        <v>11502</v>
      </c>
      <c r="C225" s="151"/>
      <c r="E225" t="s">
        <v>505</v>
      </c>
      <c r="V225">
        <v>11650</v>
      </c>
      <c r="W225">
        <f t="shared" si="5"/>
        <v>11650</v>
      </c>
    </row>
    <row r="226" spans="2:23" hidden="1" x14ac:dyDescent="0.35">
      <c r="B226" s="151">
        <v>11605</v>
      </c>
      <c r="C226" s="151"/>
      <c r="V226">
        <v>11651</v>
      </c>
      <c r="W226" t="e">
        <f t="shared" si="5"/>
        <v>#N/A</v>
      </c>
    </row>
    <row r="227" spans="2:23" hidden="1" x14ac:dyDescent="0.35">
      <c r="B227" s="151">
        <v>11372</v>
      </c>
      <c r="C227" s="151"/>
      <c r="V227">
        <v>11652</v>
      </c>
      <c r="W227" t="e">
        <f t="shared" si="5"/>
        <v>#N/A</v>
      </c>
    </row>
    <row r="228" spans="2:23" hidden="1" x14ac:dyDescent="0.35">
      <c r="B228" s="151"/>
      <c r="C228" s="151" t="s">
        <v>507</v>
      </c>
      <c r="V228">
        <v>11653</v>
      </c>
      <c r="W228">
        <f t="shared" si="5"/>
        <v>11653</v>
      </c>
    </row>
    <row r="229" spans="2:23" hidden="1" x14ac:dyDescent="0.35">
      <c r="B229" s="151"/>
      <c r="C229" s="151" t="s">
        <v>505</v>
      </c>
      <c r="V229">
        <v>11654</v>
      </c>
      <c r="W229" t="e">
        <f t="shared" si="5"/>
        <v>#N/A</v>
      </c>
    </row>
    <row r="230" spans="2:23" hidden="1" x14ac:dyDescent="0.35">
      <c r="B230" s="151"/>
      <c r="C230" s="151"/>
      <c r="V230">
        <v>11655</v>
      </c>
      <c r="W230" t="e">
        <f t="shared" si="5"/>
        <v>#N/A</v>
      </c>
    </row>
    <row r="231" spans="2:23" hidden="1" x14ac:dyDescent="0.35">
      <c r="B231" s="151">
        <v>11544</v>
      </c>
      <c r="C231" s="151"/>
      <c r="V231">
        <v>11656</v>
      </c>
      <c r="W231">
        <f t="shared" si="5"/>
        <v>11656</v>
      </c>
    </row>
    <row r="232" spans="2:23" hidden="1" x14ac:dyDescent="0.35">
      <c r="B232" s="151">
        <v>11547</v>
      </c>
      <c r="C232" s="151"/>
      <c r="V232">
        <v>11657</v>
      </c>
      <c r="W232" t="e">
        <f t="shared" si="5"/>
        <v>#N/A</v>
      </c>
    </row>
    <row r="233" spans="2:23" hidden="1" x14ac:dyDescent="0.35">
      <c r="B233" s="151">
        <v>11556</v>
      </c>
      <c r="C233" s="151"/>
      <c r="V233">
        <v>11658</v>
      </c>
      <c r="W233" t="e">
        <f t="shared" si="5"/>
        <v>#N/A</v>
      </c>
    </row>
    <row r="234" spans="2:23" hidden="1" x14ac:dyDescent="0.35">
      <c r="B234" s="151"/>
      <c r="C234" s="151" t="s">
        <v>508</v>
      </c>
      <c r="V234">
        <v>11659</v>
      </c>
      <c r="W234">
        <f t="shared" si="5"/>
        <v>11659</v>
      </c>
    </row>
    <row r="235" spans="2:23" hidden="1" x14ac:dyDescent="0.35">
      <c r="B235" s="151"/>
      <c r="C235" s="151" t="s">
        <v>505</v>
      </c>
      <c r="E235" t="s">
        <v>507</v>
      </c>
      <c r="V235">
        <v>11660</v>
      </c>
      <c r="W235" t="e">
        <f t="shared" si="5"/>
        <v>#N/A</v>
      </c>
    </row>
    <row r="236" spans="2:23" hidden="1" x14ac:dyDescent="0.35">
      <c r="B236" s="151"/>
      <c r="C236" s="151"/>
      <c r="E236" t="s">
        <v>505</v>
      </c>
      <c r="V236">
        <v>11661</v>
      </c>
      <c r="W236" t="e">
        <f t="shared" si="5"/>
        <v>#N/A</v>
      </c>
    </row>
    <row r="237" spans="2:23" hidden="1" x14ac:dyDescent="0.35">
      <c r="B237" s="151">
        <v>11441</v>
      </c>
      <c r="C237" s="151"/>
      <c r="V237">
        <v>11662</v>
      </c>
      <c r="W237">
        <f t="shared" si="5"/>
        <v>11662</v>
      </c>
    </row>
    <row r="238" spans="2:23" hidden="1" x14ac:dyDescent="0.35">
      <c r="B238" s="151">
        <v>11447</v>
      </c>
      <c r="C238" s="151"/>
      <c r="V238">
        <v>11663</v>
      </c>
      <c r="W238" t="e">
        <f t="shared" si="5"/>
        <v>#N/A</v>
      </c>
    </row>
    <row r="239" spans="2:23" hidden="1" x14ac:dyDescent="0.35">
      <c r="B239" s="151">
        <v>11448</v>
      </c>
      <c r="C239" s="151"/>
      <c r="V239">
        <v>11664</v>
      </c>
      <c r="W239" t="e">
        <f t="shared" si="5"/>
        <v>#N/A</v>
      </c>
    </row>
    <row r="240" spans="2:23" hidden="1" x14ac:dyDescent="0.35">
      <c r="B240" s="151"/>
      <c r="C240" s="151" t="s">
        <v>509</v>
      </c>
      <c r="V240">
        <v>11665</v>
      </c>
      <c r="W240">
        <f t="shared" si="5"/>
        <v>11665</v>
      </c>
    </row>
    <row r="241" spans="2:23" hidden="1" x14ac:dyDescent="0.35">
      <c r="B241" s="151"/>
      <c r="C241" s="151" t="s">
        <v>505</v>
      </c>
      <c r="E241" t="s">
        <v>508</v>
      </c>
      <c r="V241">
        <v>11666</v>
      </c>
      <c r="W241" t="e">
        <f t="shared" si="5"/>
        <v>#N/A</v>
      </c>
    </row>
    <row r="242" spans="2:23" hidden="1" x14ac:dyDescent="0.35">
      <c r="B242" s="150"/>
      <c r="C242" s="150"/>
      <c r="E242" t="s">
        <v>505</v>
      </c>
      <c r="V242">
        <v>11667</v>
      </c>
      <c r="W242" t="e">
        <f t="shared" si="5"/>
        <v>#N/A</v>
      </c>
    </row>
    <row r="243" spans="2:23" hidden="1" x14ac:dyDescent="0.35">
      <c r="B243" s="151">
        <v>11498</v>
      </c>
      <c r="C243" s="150"/>
      <c r="V243">
        <v>11668</v>
      </c>
      <c r="W243">
        <f t="shared" si="5"/>
        <v>11668</v>
      </c>
    </row>
    <row r="244" spans="2:23" hidden="1" x14ac:dyDescent="0.35">
      <c r="B244" s="151">
        <v>11522</v>
      </c>
      <c r="C244" s="151"/>
      <c r="V244">
        <v>11669</v>
      </c>
      <c r="W244" t="e">
        <f t="shared" si="5"/>
        <v>#N/A</v>
      </c>
    </row>
    <row r="245" spans="2:23" hidden="1" x14ac:dyDescent="0.35">
      <c r="B245" s="151">
        <v>11513</v>
      </c>
      <c r="C245" s="151"/>
      <c r="V245">
        <v>11670</v>
      </c>
      <c r="W245" t="e">
        <f t="shared" si="5"/>
        <v>#N/A</v>
      </c>
    </row>
    <row r="246" spans="2:23" hidden="1" x14ac:dyDescent="0.35">
      <c r="B246" s="151">
        <v>11510</v>
      </c>
      <c r="C246" s="151"/>
      <c r="V246">
        <v>11671</v>
      </c>
      <c r="W246">
        <f t="shared" si="5"/>
        <v>11671</v>
      </c>
    </row>
    <row r="247" spans="2:23" hidden="1" x14ac:dyDescent="0.35">
      <c r="B247" s="151">
        <v>11501</v>
      </c>
      <c r="C247" s="151"/>
      <c r="V247">
        <v>11672</v>
      </c>
      <c r="W247" t="e">
        <f t="shared" si="5"/>
        <v>#N/A</v>
      </c>
    </row>
    <row r="248" spans="2:23" hidden="1" x14ac:dyDescent="0.35">
      <c r="B248" s="151">
        <v>11504</v>
      </c>
      <c r="C248" s="151"/>
      <c r="V248">
        <v>11673</v>
      </c>
      <c r="W248" t="e">
        <f t="shared" si="5"/>
        <v>#N/A</v>
      </c>
    </row>
    <row r="249" spans="2:23" hidden="1" x14ac:dyDescent="0.35">
      <c r="B249" s="151">
        <v>11516</v>
      </c>
      <c r="C249" s="151"/>
      <c r="E249" t="s">
        <v>509</v>
      </c>
      <c r="V249">
        <v>11674</v>
      </c>
      <c r="W249" t="e">
        <f t="shared" si="5"/>
        <v>#N/A</v>
      </c>
    </row>
    <row r="250" spans="2:23" hidden="1" x14ac:dyDescent="0.35">
      <c r="B250" s="151">
        <v>11519</v>
      </c>
      <c r="C250" s="151"/>
      <c r="E250" t="s">
        <v>505</v>
      </c>
      <c r="V250">
        <v>11675</v>
      </c>
      <c r="W250" t="e">
        <f t="shared" si="5"/>
        <v>#N/A</v>
      </c>
    </row>
    <row r="251" spans="2:23" hidden="1" x14ac:dyDescent="0.35">
      <c r="B251" s="151">
        <v>10360</v>
      </c>
      <c r="C251" s="151"/>
      <c r="V251">
        <v>11676</v>
      </c>
      <c r="W251" t="e">
        <f t="shared" si="5"/>
        <v>#N/A</v>
      </c>
    </row>
    <row r="252" spans="2:23" hidden="1" x14ac:dyDescent="0.35">
      <c r="B252" s="151">
        <v>11495</v>
      </c>
      <c r="C252" s="151"/>
      <c r="V252">
        <v>11677</v>
      </c>
      <c r="W252" t="e">
        <f t="shared" si="5"/>
        <v>#N/A</v>
      </c>
    </row>
    <row r="253" spans="2:23" hidden="1" x14ac:dyDescent="0.35">
      <c r="B253" s="151">
        <v>11496</v>
      </c>
      <c r="C253" s="151"/>
      <c r="V253">
        <v>11678</v>
      </c>
      <c r="W253" t="e">
        <f t="shared" si="5"/>
        <v>#N/A</v>
      </c>
    </row>
    <row r="254" spans="2:23" hidden="1" x14ac:dyDescent="0.35">
      <c r="B254" s="151">
        <v>11791</v>
      </c>
      <c r="C254" s="151"/>
      <c r="V254">
        <v>11679</v>
      </c>
      <c r="W254" t="e">
        <f t="shared" si="5"/>
        <v>#N/A</v>
      </c>
    </row>
    <row r="255" spans="2:23" hidden="1" x14ac:dyDescent="0.35">
      <c r="B255" s="151">
        <v>11789</v>
      </c>
      <c r="C255" s="151"/>
      <c r="V255">
        <v>11680</v>
      </c>
      <c r="W255" t="e">
        <f t="shared" si="5"/>
        <v>#N/A</v>
      </c>
    </row>
    <row r="256" spans="2:23" hidden="1" x14ac:dyDescent="0.35">
      <c r="B256" s="151">
        <v>11774</v>
      </c>
      <c r="C256" s="151"/>
      <c r="V256">
        <v>11681</v>
      </c>
      <c r="W256" t="e">
        <f t="shared" si="5"/>
        <v>#N/A</v>
      </c>
    </row>
    <row r="257" spans="2:23" hidden="1" x14ac:dyDescent="0.35">
      <c r="B257" s="151">
        <v>11767</v>
      </c>
      <c r="C257" s="151"/>
      <c r="V257">
        <v>11682</v>
      </c>
      <c r="W257" t="e">
        <f t="shared" si="5"/>
        <v>#N/A</v>
      </c>
    </row>
    <row r="258" spans="2:23" hidden="1" x14ac:dyDescent="0.35">
      <c r="B258" s="151">
        <v>11777</v>
      </c>
      <c r="C258" s="151"/>
      <c r="V258">
        <v>11683</v>
      </c>
      <c r="W258" t="e">
        <f t="shared" si="5"/>
        <v>#N/A</v>
      </c>
    </row>
    <row r="259" spans="2:23" hidden="1" x14ac:dyDescent="0.35">
      <c r="B259" s="151">
        <v>11764</v>
      </c>
      <c r="C259" s="151"/>
      <c r="V259">
        <v>11684</v>
      </c>
      <c r="W259" t="e">
        <f t="shared" ref="W259:W322" si="6">_xlfn.XLOOKUP(V259,T:T,T:T)</f>
        <v>#N/A</v>
      </c>
    </row>
    <row r="260" spans="2:23" hidden="1" x14ac:dyDescent="0.35">
      <c r="B260" s="151">
        <v>11550</v>
      </c>
      <c r="C260" s="151"/>
      <c r="V260">
        <v>11685</v>
      </c>
      <c r="W260" t="e">
        <f t="shared" si="6"/>
        <v>#N/A</v>
      </c>
    </row>
    <row r="261" spans="2:23" hidden="1" x14ac:dyDescent="0.35">
      <c r="B261" s="151">
        <v>11553</v>
      </c>
      <c r="C261" s="151"/>
      <c r="V261">
        <v>11686</v>
      </c>
      <c r="W261" t="e">
        <f t="shared" si="6"/>
        <v>#N/A</v>
      </c>
    </row>
    <row r="262" spans="2:23" hidden="1" x14ac:dyDescent="0.35">
      <c r="B262" s="151">
        <v>11754</v>
      </c>
      <c r="C262" s="151"/>
      <c r="V262">
        <v>11687</v>
      </c>
      <c r="W262" t="e">
        <f t="shared" si="6"/>
        <v>#N/A</v>
      </c>
    </row>
    <row r="263" spans="2:23" hidden="1" x14ac:dyDescent="0.35">
      <c r="B263" s="151">
        <v>11479</v>
      </c>
      <c r="C263" s="151"/>
      <c r="V263">
        <v>11688</v>
      </c>
      <c r="W263" t="e">
        <f t="shared" si="6"/>
        <v>#N/A</v>
      </c>
    </row>
    <row r="264" spans="2:23" hidden="1" x14ac:dyDescent="0.35">
      <c r="B264" s="151">
        <v>11485</v>
      </c>
      <c r="C264" s="151"/>
      <c r="V264">
        <v>11689</v>
      </c>
      <c r="W264" t="e">
        <f t="shared" si="6"/>
        <v>#N/A</v>
      </c>
    </row>
    <row r="265" spans="2:23" hidden="1" x14ac:dyDescent="0.35">
      <c r="B265" s="151">
        <v>11482</v>
      </c>
      <c r="C265" s="151"/>
      <c r="V265">
        <v>11690</v>
      </c>
      <c r="W265" t="e">
        <f t="shared" si="6"/>
        <v>#N/A</v>
      </c>
    </row>
    <row r="266" spans="2:23" hidden="1" x14ac:dyDescent="0.35">
      <c r="B266" s="151">
        <v>11480</v>
      </c>
      <c r="C266" s="151"/>
      <c r="V266">
        <v>11691</v>
      </c>
      <c r="W266" t="e">
        <f t="shared" si="6"/>
        <v>#N/A</v>
      </c>
    </row>
    <row r="267" spans="2:23" hidden="1" x14ac:dyDescent="0.35">
      <c r="B267" s="151"/>
      <c r="C267" s="151"/>
      <c r="V267">
        <v>11692</v>
      </c>
      <c r="W267" t="e">
        <f t="shared" si="6"/>
        <v>#N/A</v>
      </c>
    </row>
    <row r="268" spans="2:23" hidden="1" x14ac:dyDescent="0.35">
      <c r="B268" s="151"/>
      <c r="C268" s="151" t="s">
        <v>505</v>
      </c>
      <c r="V268">
        <v>11693</v>
      </c>
      <c r="W268" t="e">
        <f t="shared" si="6"/>
        <v>#N/A</v>
      </c>
    </row>
    <row r="269" spans="2:23" hidden="1" x14ac:dyDescent="0.35">
      <c r="B269" s="151"/>
      <c r="C269" s="151"/>
      <c r="V269">
        <v>11694</v>
      </c>
      <c r="W269" t="e">
        <f t="shared" si="6"/>
        <v>#N/A</v>
      </c>
    </row>
    <row r="270" spans="2:23" hidden="1" x14ac:dyDescent="0.35">
      <c r="B270" s="151">
        <v>11653</v>
      </c>
      <c r="C270" s="151"/>
      <c r="V270">
        <v>11695</v>
      </c>
      <c r="W270" t="e">
        <f t="shared" si="6"/>
        <v>#N/A</v>
      </c>
    </row>
    <row r="271" spans="2:23" hidden="1" x14ac:dyDescent="0.35">
      <c r="B271" s="151">
        <v>11662</v>
      </c>
      <c r="C271" s="151"/>
      <c r="V271">
        <v>11696</v>
      </c>
      <c r="W271">
        <f t="shared" si="6"/>
        <v>11696</v>
      </c>
    </row>
    <row r="272" spans="2:23" hidden="1" x14ac:dyDescent="0.35">
      <c r="B272" s="151">
        <v>11668</v>
      </c>
      <c r="C272" s="151"/>
      <c r="V272">
        <v>11697</v>
      </c>
      <c r="W272" t="e">
        <f t="shared" si="6"/>
        <v>#N/A</v>
      </c>
    </row>
    <row r="273" spans="2:23" hidden="1" x14ac:dyDescent="0.35">
      <c r="B273" s="151">
        <v>11656</v>
      </c>
      <c r="C273" s="151"/>
      <c r="V273">
        <v>11698</v>
      </c>
      <c r="W273" t="e">
        <f t="shared" si="6"/>
        <v>#N/A</v>
      </c>
    </row>
    <row r="274" spans="2:23" hidden="1" x14ac:dyDescent="0.35">
      <c r="B274" s="151">
        <v>11659</v>
      </c>
      <c r="C274" s="151"/>
      <c r="V274">
        <v>11699</v>
      </c>
      <c r="W274">
        <f t="shared" si="6"/>
        <v>11699</v>
      </c>
    </row>
    <row r="275" spans="2:23" hidden="1" x14ac:dyDescent="0.35">
      <c r="B275" s="151">
        <v>11665</v>
      </c>
      <c r="C275" s="151"/>
      <c r="V275">
        <v>11709</v>
      </c>
      <c r="W275">
        <f t="shared" si="6"/>
        <v>11709</v>
      </c>
    </row>
    <row r="276" spans="2:23" hidden="1" x14ac:dyDescent="0.35">
      <c r="B276" s="151"/>
      <c r="C276" s="151" t="s">
        <v>510</v>
      </c>
      <c r="V276">
        <v>11710</v>
      </c>
      <c r="W276" t="e">
        <f t="shared" si="6"/>
        <v>#N/A</v>
      </c>
    </row>
    <row r="277" spans="2:23" hidden="1" x14ac:dyDescent="0.35">
      <c r="B277" s="151"/>
      <c r="C277" s="151" t="s">
        <v>505</v>
      </c>
      <c r="E277" t="s">
        <v>505</v>
      </c>
      <c r="V277">
        <v>11711</v>
      </c>
      <c r="W277" t="e">
        <f t="shared" si="6"/>
        <v>#N/A</v>
      </c>
    </row>
    <row r="278" spans="2:23" hidden="1" x14ac:dyDescent="0.35">
      <c r="B278" s="151"/>
      <c r="C278" s="151"/>
      <c r="V278">
        <v>11712</v>
      </c>
      <c r="W278">
        <f t="shared" si="6"/>
        <v>11712</v>
      </c>
    </row>
    <row r="279" spans="2:23" hidden="1" x14ac:dyDescent="0.35">
      <c r="B279" s="151" t="s">
        <v>511</v>
      </c>
      <c r="C279" s="151"/>
      <c r="V279">
        <v>11713</v>
      </c>
      <c r="W279" t="e">
        <f t="shared" si="6"/>
        <v>#N/A</v>
      </c>
    </row>
    <row r="280" spans="2:23" hidden="1" x14ac:dyDescent="0.35">
      <c r="B280" s="151">
        <v>11614</v>
      </c>
      <c r="C280" s="151"/>
      <c r="V280">
        <v>11714</v>
      </c>
      <c r="W280" t="e">
        <f t="shared" si="6"/>
        <v>#N/A</v>
      </c>
    </row>
    <row r="281" spans="2:23" hidden="1" x14ac:dyDescent="0.35">
      <c r="B281" s="151">
        <v>11617</v>
      </c>
      <c r="C281" s="151"/>
      <c r="V281">
        <v>11715</v>
      </c>
      <c r="W281" t="e">
        <f t="shared" si="6"/>
        <v>#N/A</v>
      </c>
    </row>
    <row r="282" spans="2:23" hidden="1" x14ac:dyDescent="0.35">
      <c r="B282" s="151">
        <v>11608</v>
      </c>
      <c r="C282" s="151"/>
      <c r="V282">
        <v>11716</v>
      </c>
      <c r="W282" t="e">
        <f t="shared" si="6"/>
        <v>#N/A</v>
      </c>
    </row>
    <row r="283" spans="2:23" hidden="1" x14ac:dyDescent="0.35">
      <c r="B283" s="151">
        <v>11626</v>
      </c>
      <c r="C283" s="151"/>
      <c r="E283" t="s">
        <v>510</v>
      </c>
      <c r="V283">
        <v>11717</v>
      </c>
      <c r="W283" t="e">
        <f t="shared" si="6"/>
        <v>#N/A</v>
      </c>
    </row>
    <row r="284" spans="2:23" hidden="1" x14ac:dyDescent="0.35">
      <c r="B284" s="151">
        <v>11629</v>
      </c>
      <c r="C284" s="151"/>
      <c r="E284" t="s">
        <v>505</v>
      </c>
      <c r="V284">
        <v>11718</v>
      </c>
      <c r="W284" t="e">
        <f t="shared" si="6"/>
        <v>#N/A</v>
      </c>
    </row>
    <row r="285" spans="2:23" hidden="1" x14ac:dyDescent="0.35">
      <c r="B285" s="151">
        <v>11632</v>
      </c>
      <c r="C285" s="151"/>
      <c r="V285">
        <v>11719</v>
      </c>
      <c r="W285" t="e">
        <f t="shared" si="6"/>
        <v>#N/A</v>
      </c>
    </row>
    <row r="286" spans="2:23" hidden="1" x14ac:dyDescent="0.35">
      <c r="B286" s="151">
        <v>11611</v>
      </c>
      <c r="C286" s="151"/>
      <c r="V286">
        <v>11720</v>
      </c>
      <c r="W286" t="e">
        <f t="shared" si="6"/>
        <v>#N/A</v>
      </c>
    </row>
    <row r="287" spans="2:23" hidden="1" x14ac:dyDescent="0.35">
      <c r="B287" s="151">
        <v>11635</v>
      </c>
      <c r="C287" s="151"/>
      <c r="V287">
        <v>11721</v>
      </c>
      <c r="W287" t="e">
        <f t="shared" si="6"/>
        <v>#N/A</v>
      </c>
    </row>
    <row r="288" spans="2:23" hidden="1" x14ac:dyDescent="0.35">
      <c r="B288" s="151">
        <v>11638</v>
      </c>
      <c r="C288" s="151"/>
      <c r="V288">
        <v>11722</v>
      </c>
      <c r="W288">
        <f t="shared" si="6"/>
        <v>11722</v>
      </c>
    </row>
    <row r="289" spans="2:23" hidden="1" x14ac:dyDescent="0.35">
      <c r="B289" s="151">
        <v>11671</v>
      </c>
      <c r="C289" s="151"/>
      <c r="V289">
        <v>11723</v>
      </c>
      <c r="W289" t="e">
        <f t="shared" si="6"/>
        <v>#N/A</v>
      </c>
    </row>
    <row r="290" spans="2:23" hidden="1" x14ac:dyDescent="0.35">
      <c r="B290" s="151"/>
      <c r="C290" s="151">
        <f>SUM(N291:N300)</f>
        <v>0</v>
      </c>
      <c r="V290">
        <v>11724</v>
      </c>
      <c r="W290" t="e">
        <f t="shared" si="6"/>
        <v>#N/A</v>
      </c>
    </row>
    <row r="291" spans="2:23" hidden="1" x14ac:dyDescent="0.35">
      <c r="B291" s="151"/>
      <c r="C291" s="151"/>
      <c r="V291">
        <v>11725</v>
      </c>
      <c r="W291">
        <f t="shared" si="6"/>
        <v>11725</v>
      </c>
    </row>
    <row r="292" spans="2:23" hidden="1" x14ac:dyDescent="0.35">
      <c r="B292" s="151"/>
      <c r="C292" s="151"/>
      <c r="V292">
        <v>11742</v>
      </c>
      <c r="W292">
        <f t="shared" si="6"/>
        <v>11742</v>
      </c>
    </row>
    <row r="293" spans="2:23" hidden="1" x14ac:dyDescent="0.35">
      <c r="B293" s="151">
        <v>11641</v>
      </c>
      <c r="C293" s="151"/>
      <c r="V293">
        <v>11743</v>
      </c>
      <c r="W293" t="e">
        <f t="shared" si="6"/>
        <v>#N/A</v>
      </c>
    </row>
    <row r="294" spans="2:23" hidden="1" x14ac:dyDescent="0.35">
      <c r="B294" s="151">
        <v>11647</v>
      </c>
      <c r="C294" s="151"/>
      <c r="V294">
        <v>11744</v>
      </c>
      <c r="W294">
        <f t="shared" si="6"/>
        <v>11744</v>
      </c>
    </row>
    <row r="295" spans="2:23" hidden="1" x14ac:dyDescent="0.35">
      <c r="B295" s="151">
        <v>11644</v>
      </c>
      <c r="C295" s="151"/>
      <c r="V295">
        <v>11745</v>
      </c>
      <c r="W295" t="e">
        <f t="shared" si="6"/>
        <v>#N/A</v>
      </c>
    </row>
    <row r="296" spans="2:23" hidden="1" x14ac:dyDescent="0.35">
      <c r="B296" s="151">
        <v>11650</v>
      </c>
      <c r="C296" s="151"/>
      <c r="V296">
        <v>11746</v>
      </c>
      <c r="W296" t="e">
        <f t="shared" si="6"/>
        <v>#N/A</v>
      </c>
    </row>
    <row r="297" spans="2:23" hidden="1" x14ac:dyDescent="0.35">
      <c r="B297" s="151">
        <v>11712</v>
      </c>
      <c r="C297" s="151"/>
      <c r="E297">
        <f>SUM(N291:N300)</f>
        <v>0</v>
      </c>
      <c r="V297">
        <v>11747</v>
      </c>
      <c r="W297">
        <f t="shared" si="6"/>
        <v>11747</v>
      </c>
    </row>
    <row r="298" spans="2:23" hidden="1" x14ac:dyDescent="0.35">
      <c r="B298" s="151"/>
      <c r="C298" s="151">
        <f>SUM(N304:N309)</f>
        <v>0</v>
      </c>
      <c r="V298">
        <v>11748</v>
      </c>
      <c r="W298" t="e">
        <f t="shared" si="6"/>
        <v>#N/A</v>
      </c>
    </row>
    <row r="299" spans="2:23" hidden="1" x14ac:dyDescent="0.35">
      <c r="B299" s="151"/>
      <c r="C299" s="151"/>
      <c r="V299">
        <v>11749</v>
      </c>
      <c r="W299" t="e">
        <f t="shared" si="6"/>
        <v>#N/A</v>
      </c>
    </row>
    <row r="300" spans="2:23" hidden="1" x14ac:dyDescent="0.35">
      <c r="B300" s="151"/>
      <c r="C300" s="151"/>
      <c r="V300">
        <v>11750</v>
      </c>
      <c r="W300" t="e">
        <f t="shared" si="6"/>
        <v>#N/A</v>
      </c>
    </row>
    <row r="301" spans="2:23" hidden="1" x14ac:dyDescent="0.35">
      <c r="B301" s="151">
        <v>11742</v>
      </c>
      <c r="C301" s="151"/>
      <c r="V301">
        <v>11751</v>
      </c>
      <c r="W301" t="e">
        <f t="shared" si="6"/>
        <v>#N/A</v>
      </c>
    </row>
    <row r="302" spans="2:23" hidden="1" x14ac:dyDescent="0.35">
      <c r="B302" s="151">
        <v>11457</v>
      </c>
      <c r="C302" s="151"/>
      <c r="V302">
        <v>11752</v>
      </c>
      <c r="W302" t="e">
        <f t="shared" si="6"/>
        <v>#N/A</v>
      </c>
    </row>
    <row r="303" spans="2:23" hidden="1" x14ac:dyDescent="0.35">
      <c r="B303" s="151">
        <v>11460</v>
      </c>
      <c r="C303" s="151"/>
      <c r="V303">
        <v>11753</v>
      </c>
      <c r="W303" t="e">
        <f t="shared" si="6"/>
        <v>#N/A</v>
      </c>
    </row>
    <row r="304" spans="2:23" hidden="1" x14ac:dyDescent="0.35">
      <c r="B304" s="151">
        <v>11463</v>
      </c>
      <c r="C304" s="151"/>
      <c r="V304">
        <v>11754</v>
      </c>
      <c r="W304">
        <f t="shared" si="6"/>
        <v>11754</v>
      </c>
    </row>
    <row r="305" spans="2:23" hidden="1" x14ac:dyDescent="0.35">
      <c r="B305" s="151">
        <v>11562</v>
      </c>
      <c r="C305" s="151"/>
      <c r="E305">
        <f>SUM(N304:N309)</f>
        <v>0</v>
      </c>
      <c r="V305">
        <v>11755</v>
      </c>
      <c r="W305" t="e">
        <f t="shared" si="6"/>
        <v>#N/A</v>
      </c>
    </row>
    <row r="306" spans="2:23" hidden="1" x14ac:dyDescent="0.35">
      <c r="B306" s="151">
        <v>11560</v>
      </c>
      <c r="C306" s="151"/>
      <c r="V306">
        <v>11756</v>
      </c>
      <c r="W306" t="e">
        <f t="shared" si="6"/>
        <v>#N/A</v>
      </c>
    </row>
    <row r="307" spans="2:23" hidden="1" x14ac:dyDescent="0.35">
      <c r="B307" s="151">
        <v>11559</v>
      </c>
      <c r="C307" s="151"/>
      <c r="V307">
        <v>11757</v>
      </c>
      <c r="W307" t="e">
        <f t="shared" si="6"/>
        <v>#N/A</v>
      </c>
    </row>
    <row r="308" spans="2:23" hidden="1" x14ac:dyDescent="0.35">
      <c r="B308" s="151">
        <v>11744</v>
      </c>
      <c r="C308" s="151"/>
      <c r="V308">
        <v>11758</v>
      </c>
      <c r="W308" t="e">
        <f t="shared" si="6"/>
        <v>#N/A</v>
      </c>
    </row>
    <row r="309" spans="2:23" hidden="1" x14ac:dyDescent="0.35">
      <c r="B309" s="151">
        <v>10450</v>
      </c>
      <c r="C309" s="151"/>
      <c r="V309">
        <v>11759</v>
      </c>
      <c r="W309" t="e">
        <f t="shared" si="6"/>
        <v>#N/A</v>
      </c>
    </row>
    <row r="310" spans="2:23" hidden="1" x14ac:dyDescent="0.35">
      <c r="B310" s="151">
        <v>11709</v>
      </c>
      <c r="C310" s="151"/>
      <c r="V310">
        <v>11760</v>
      </c>
      <c r="W310" t="e">
        <f t="shared" si="6"/>
        <v>#N/A</v>
      </c>
    </row>
    <row r="311" spans="2:23" hidden="1" x14ac:dyDescent="0.35">
      <c r="B311" s="151">
        <v>11722</v>
      </c>
      <c r="C311" s="151"/>
      <c r="V311">
        <v>11761</v>
      </c>
      <c r="W311" t="e">
        <f t="shared" si="6"/>
        <v>#N/A</v>
      </c>
    </row>
    <row r="312" spans="2:23" hidden="1" x14ac:dyDescent="0.35">
      <c r="B312" s="151">
        <v>11409</v>
      </c>
      <c r="C312" s="151"/>
      <c r="V312">
        <v>11762</v>
      </c>
      <c r="W312" t="e">
        <f t="shared" si="6"/>
        <v>#N/A</v>
      </c>
    </row>
    <row r="313" spans="2:23" hidden="1" x14ac:dyDescent="0.35">
      <c r="B313" s="151">
        <v>11412</v>
      </c>
      <c r="C313" s="151"/>
      <c r="V313">
        <v>11763</v>
      </c>
      <c r="W313" t="e">
        <f t="shared" si="6"/>
        <v>#N/A</v>
      </c>
    </row>
    <row r="314" spans="2:23" hidden="1" x14ac:dyDescent="0.35">
      <c r="B314" s="151">
        <v>11800</v>
      </c>
      <c r="C314" s="151"/>
      <c r="V314">
        <v>11764</v>
      </c>
      <c r="W314">
        <f t="shared" si="6"/>
        <v>11764</v>
      </c>
    </row>
    <row r="315" spans="2:23" hidden="1" x14ac:dyDescent="0.35">
      <c r="B315" s="151">
        <v>11809</v>
      </c>
      <c r="C315" s="151"/>
      <c r="V315">
        <v>11765</v>
      </c>
      <c r="W315" t="e">
        <f t="shared" si="6"/>
        <v>#N/A</v>
      </c>
    </row>
    <row r="316" spans="2:23" hidden="1" x14ac:dyDescent="0.35">
      <c r="B316" s="151">
        <v>11803</v>
      </c>
      <c r="C316" s="151"/>
      <c r="V316">
        <v>11766</v>
      </c>
      <c r="W316" t="e">
        <f t="shared" si="6"/>
        <v>#N/A</v>
      </c>
    </row>
    <row r="317" spans="2:23" hidden="1" x14ac:dyDescent="0.35">
      <c r="B317" s="151">
        <v>11806</v>
      </c>
      <c r="C317" s="151"/>
      <c r="V317">
        <v>11767</v>
      </c>
      <c r="W317">
        <f t="shared" si="6"/>
        <v>11767</v>
      </c>
    </row>
    <row r="318" spans="2:23" hidden="1" x14ac:dyDescent="0.35">
      <c r="B318" s="151">
        <v>11812</v>
      </c>
      <c r="C318" s="151"/>
      <c r="V318">
        <v>11768</v>
      </c>
      <c r="W318" t="e">
        <f t="shared" si="6"/>
        <v>#N/A</v>
      </c>
    </row>
    <row r="319" spans="2:23" hidden="1" x14ac:dyDescent="0.35">
      <c r="B319" s="151">
        <v>11696</v>
      </c>
      <c r="C319" s="151"/>
      <c r="V319">
        <v>11769</v>
      </c>
      <c r="W319" t="e">
        <f t="shared" si="6"/>
        <v>#N/A</v>
      </c>
    </row>
    <row r="320" spans="2:23" hidden="1" x14ac:dyDescent="0.35">
      <c r="B320" s="151">
        <v>11699</v>
      </c>
      <c r="C320" s="151"/>
      <c r="V320">
        <v>11770</v>
      </c>
      <c r="W320" t="e">
        <f t="shared" si="6"/>
        <v>#N/A</v>
      </c>
    </row>
    <row r="321" spans="2:23" hidden="1" x14ac:dyDescent="0.35">
      <c r="B321" s="151">
        <v>11818</v>
      </c>
      <c r="C321" s="151"/>
      <c r="V321">
        <v>11771</v>
      </c>
      <c r="W321" t="e">
        <f t="shared" si="6"/>
        <v>#N/A</v>
      </c>
    </row>
    <row r="322" spans="2:23" hidden="1" x14ac:dyDescent="0.35">
      <c r="B322" s="151">
        <v>11815</v>
      </c>
      <c r="C322" s="151"/>
      <c r="V322">
        <v>11772</v>
      </c>
      <c r="W322" t="e">
        <f t="shared" si="6"/>
        <v>#N/A</v>
      </c>
    </row>
    <row r="323" spans="2:23" hidden="1" x14ac:dyDescent="0.35">
      <c r="B323" s="151">
        <v>11368</v>
      </c>
      <c r="C323" s="151"/>
      <c r="V323">
        <v>11773</v>
      </c>
      <c r="W323" t="e">
        <f t="shared" ref="W323:W346" si="7">_xlfn.XLOOKUP(V323,T:T,T:T)</f>
        <v>#N/A</v>
      </c>
    </row>
    <row r="324" spans="2:23" hidden="1" x14ac:dyDescent="0.35">
      <c r="B324" s="151">
        <v>11725</v>
      </c>
      <c r="C324" s="151"/>
      <c r="V324">
        <v>11774</v>
      </c>
      <c r="W324">
        <f t="shared" si="7"/>
        <v>11774</v>
      </c>
    </row>
    <row r="325" spans="2:23" hidden="1" x14ac:dyDescent="0.35">
      <c r="B325" s="151">
        <v>11565</v>
      </c>
      <c r="C325" s="151"/>
      <c r="V325">
        <v>11775</v>
      </c>
      <c r="W325" t="e">
        <f t="shared" si="7"/>
        <v>#N/A</v>
      </c>
    </row>
    <row r="326" spans="2:23" hidden="1" x14ac:dyDescent="0.35">
      <c r="B326" s="151">
        <v>11780</v>
      </c>
      <c r="C326" s="151"/>
      <c r="V326">
        <v>11776</v>
      </c>
      <c r="W326" t="e">
        <f t="shared" si="7"/>
        <v>#N/A</v>
      </c>
    </row>
    <row r="327" spans="2:23" hidden="1" x14ac:dyDescent="0.35">
      <c r="B327" s="151">
        <v>11747</v>
      </c>
      <c r="C327" s="151"/>
      <c r="V327">
        <v>11777</v>
      </c>
      <c r="W327">
        <f t="shared" si="7"/>
        <v>11777</v>
      </c>
    </row>
    <row r="328" spans="2:23" hidden="1" x14ac:dyDescent="0.35">
      <c r="B328" s="151"/>
      <c r="C328" s="151">
        <f>SUM(N314:N339)</f>
        <v>0</v>
      </c>
      <c r="V328">
        <v>11800</v>
      </c>
      <c r="W328">
        <f t="shared" si="7"/>
        <v>11800</v>
      </c>
    </row>
    <row r="329" spans="2:23" hidden="1" x14ac:dyDescent="0.35">
      <c r="B329" s="151"/>
      <c r="C329" s="151"/>
      <c r="V329">
        <v>11801</v>
      </c>
      <c r="W329" t="e">
        <f t="shared" si="7"/>
        <v>#N/A</v>
      </c>
    </row>
    <row r="330" spans="2:23" hidden="1" x14ac:dyDescent="0.35">
      <c r="B330" s="151"/>
      <c r="C330" s="151"/>
      <c r="V330">
        <v>11802</v>
      </c>
      <c r="W330" t="e">
        <f t="shared" si="7"/>
        <v>#N/A</v>
      </c>
    </row>
    <row r="331" spans="2:23" hidden="1" x14ac:dyDescent="0.35">
      <c r="B331" s="151">
        <v>13500</v>
      </c>
      <c r="C331" s="151"/>
      <c r="V331">
        <v>11803</v>
      </c>
      <c r="W331">
        <f t="shared" si="7"/>
        <v>11803</v>
      </c>
    </row>
    <row r="332" spans="2:23" hidden="1" x14ac:dyDescent="0.35">
      <c r="B332" s="151">
        <v>12140</v>
      </c>
      <c r="C332" s="151"/>
      <c r="V332">
        <v>11804</v>
      </c>
      <c r="W332" t="e">
        <f t="shared" si="7"/>
        <v>#N/A</v>
      </c>
    </row>
    <row r="333" spans="2:23" hidden="1" x14ac:dyDescent="0.35">
      <c r="B333" s="151">
        <v>12141</v>
      </c>
      <c r="C333" s="151"/>
      <c r="V333">
        <v>11805</v>
      </c>
      <c r="W333" t="e">
        <f t="shared" si="7"/>
        <v>#N/A</v>
      </c>
    </row>
    <row r="334" spans="2:23" hidden="1" x14ac:dyDescent="0.35">
      <c r="B334" s="151">
        <v>12149</v>
      </c>
      <c r="C334" s="151"/>
      <c r="V334">
        <v>11806</v>
      </c>
      <c r="W334">
        <f t="shared" si="7"/>
        <v>11806</v>
      </c>
    </row>
    <row r="335" spans="2:23" hidden="1" x14ac:dyDescent="0.35">
      <c r="B335" s="151">
        <v>13225</v>
      </c>
      <c r="C335" s="151"/>
      <c r="E335">
        <f>SUM(N314:N339)</f>
        <v>0</v>
      </c>
      <c r="V335">
        <v>11807</v>
      </c>
      <c r="W335" t="e">
        <f t="shared" si="7"/>
        <v>#N/A</v>
      </c>
    </row>
    <row r="336" spans="2:23" hidden="1" x14ac:dyDescent="0.35">
      <c r="B336" s="151">
        <v>13226</v>
      </c>
      <c r="C336" s="151"/>
      <c r="V336">
        <v>11808</v>
      </c>
      <c r="W336" t="e">
        <f t="shared" si="7"/>
        <v>#N/A</v>
      </c>
    </row>
    <row r="337" spans="2:23" hidden="1" x14ac:dyDescent="0.35">
      <c r="B337" s="151">
        <v>13227</v>
      </c>
      <c r="C337" s="151"/>
      <c r="V337">
        <v>11809</v>
      </c>
      <c r="W337">
        <f t="shared" si="7"/>
        <v>11809</v>
      </c>
    </row>
    <row r="338" spans="2:23" hidden="1" x14ac:dyDescent="0.35">
      <c r="B338" s="151">
        <v>13228</v>
      </c>
      <c r="C338" s="151"/>
      <c r="V338">
        <v>11810</v>
      </c>
      <c r="W338" t="e">
        <f t="shared" si="7"/>
        <v>#N/A</v>
      </c>
    </row>
    <row r="339" spans="2:23" hidden="1" x14ac:dyDescent="0.35">
      <c r="B339" s="151">
        <v>13229</v>
      </c>
      <c r="C339" s="151"/>
      <c r="V339">
        <v>11811</v>
      </c>
      <c r="W339" t="e">
        <f t="shared" si="7"/>
        <v>#N/A</v>
      </c>
    </row>
    <row r="340" spans="2:23" hidden="1" x14ac:dyDescent="0.35">
      <c r="B340" s="151">
        <v>13230</v>
      </c>
      <c r="C340" s="151"/>
      <c r="V340">
        <v>11812</v>
      </c>
      <c r="W340">
        <f t="shared" si="7"/>
        <v>11812</v>
      </c>
    </row>
    <row r="341" spans="2:23" hidden="1" x14ac:dyDescent="0.35">
      <c r="B341" s="151">
        <v>13231</v>
      </c>
      <c r="C341" s="151"/>
      <c r="V341">
        <v>11813</v>
      </c>
      <c r="W341" t="e">
        <f t="shared" si="7"/>
        <v>#N/A</v>
      </c>
    </row>
    <row r="342" spans="2:23" hidden="1" x14ac:dyDescent="0.35">
      <c r="B342" s="151">
        <v>13232</v>
      </c>
      <c r="C342" s="151"/>
      <c r="V342">
        <v>11814</v>
      </c>
      <c r="W342" t="e">
        <f t="shared" si="7"/>
        <v>#N/A</v>
      </c>
    </row>
    <row r="343" spans="2:23" hidden="1" x14ac:dyDescent="0.35">
      <c r="B343" s="151">
        <v>13233</v>
      </c>
      <c r="C343" s="151"/>
      <c r="V343">
        <v>11815</v>
      </c>
      <c r="W343">
        <f t="shared" si="7"/>
        <v>11815</v>
      </c>
    </row>
    <row r="344" spans="2:23" hidden="1" x14ac:dyDescent="0.35">
      <c r="B344" s="151">
        <v>13234</v>
      </c>
      <c r="C344" s="151"/>
      <c r="V344">
        <v>11816</v>
      </c>
      <c r="W344" t="e">
        <f t="shared" si="7"/>
        <v>#N/A</v>
      </c>
    </row>
    <row r="345" spans="2:23" hidden="1" x14ac:dyDescent="0.35">
      <c r="B345" s="151"/>
      <c r="C345" s="151">
        <f>SUM(N343:N356)</f>
        <v>0</v>
      </c>
      <c r="V345">
        <v>11817</v>
      </c>
      <c r="W345" t="e">
        <f t="shared" si="7"/>
        <v>#N/A</v>
      </c>
    </row>
    <row r="346" spans="2:23" hidden="1" x14ac:dyDescent="0.35">
      <c r="B346" s="151"/>
      <c r="C346" s="151"/>
      <c r="V346">
        <v>11818</v>
      </c>
      <c r="W346">
        <f t="shared" si="7"/>
        <v>11818</v>
      </c>
    </row>
    <row r="347" spans="2:23" x14ac:dyDescent="0.35">
      <c r="B347" s="151"/>
      <c r="C347" s="151">
        <f>N357+N340+N311+N302+N289+N281+N257+N248+N240+N229+N225+N215</f>
        <v>0</v>
      </c>
    </row>
    <row r="348" spans="2:23" x14ac:dyDescent="0.35">
      <c r="B348" s="150"/>
      <c r="C348" s="150"/>
    </row>
    <row r="349" spans="2:23" x14ac:dyDescent="0.35">
      <c r="B349" s="150"/>
      <c r="C349" s="150"/>
    </row>
    <row r="350" spans="2:23" x14ac:dyDescent="0.35">
      <c r="B350" s="150"/>
      <c r="C350" s="150"/>
    </row>
    <row r="351" spans="2:23" x14ac:dyDescent="0.35">
      <c r="B351" s="150">
        <v>11790</v>
      </c>
      <c r="C351" s="150"/>
    </row>
    <row r="352" spans="2:23" x14ac:dyDescent="0.35">
      <c r="B352" s="150"/>
      <c r="C352" s="150"/>
      <c r="E352">
        <f>SUM(N343:N356)</f>
        <v>0</v>
      </c>
    </row>
    <row r="353" spans="2:5" x14ac:dyDescent="0.35">
      <c r="B353" s="150"/>
      <c r="C353" s="150"/>
    </row>
    <row r="354" spans="2:5" x14ac:dyDescent="0.35">
      <c r="B354" s="150"/>
      <c r="C354" s="150"/>
      <c r="E354">
        <f>N357+N340+N311+N302+N289+N281+N257+N248+N240+N229+N225+N215</f>
        <v>0</v>
      </c>
    </row>
    <row r="355" spans="2:5" x14ac:dyDescent="0.35">
      <c r="B355" s="150">
        <v>12110</v>
      </c>
      <c r="C355" s="150"/>
    </row>
    <row r="356" spans="2:5" x14ac:dyDescent="0.35">
      <c r="B356" s="150">
        <v>12113</v>
      </c>
      <c r="C356" s="150"/>
    </row>
    <row r="357" spans="2:5" x14ac:dyDescent="0.35">
      <c r="B357" s="150" t="s">
        <v>512</v>
      </c>
      <c r="C357" s="150"/>
    </row>
    <row r="358" spans="2:5" x14ac:dyDescent="0.35">
      <c r="B358" s="150">
        <v>11507</v>
      </c>
      <c r="C358" s="150"/>
    </row>
    <row r="359" spans="2:5" x14ac:dyDescent="0.35">
      <c r="B359" s="150">
        <v>12123</v>
      </c>
      <c r="C359" s="150"/>
    </row>
    <row r="360" spans="2:5" x14ac:dyDescent="0.35">
      <c r="B360" s="150">
        <v>12126</v>
      </c>
      <c r="C360" s="150"/>
    </row>
    <row r="361" spans="2:5" x14ac:dyDescent="0.35">
      <c r="B361" s="150" t="s">
        <v>513</v>
      </c>
      <c r="C361" s="150"/>
    </row>
    <row r="362" spans="2:5" x14ac:dyDescent="0.35">
      <c r="B362" s="150">
        <v>11509</v>
      </c>
      <c r="C362" s="150"/>
    </row>
    <row r="363" spans="2:5" x14ac:dyDescent="0.35">
      <c r="B363" s="150"/>
      <c r="C363" s="150"/>
    </row>
    <row r="364" spans="2:5" x14ac:dyDescent="0.35">
      <c r="B364" s="150"/>
      <c r="C364" s="150"/>
    </row>
    <row r="365" spans="2:5" x14ac:dyDescent="0.35">
      <c r="B365" s="150"/>
      <c r="C365" s="150"/>
    </row>
    <row r="366" spans="2:5" x14ac:dyDescent="0.35">
      <c r="B366" s="150">
        <v>13110</v>
      </c>
      <c r="C366" s="150"/>
    </row>
    <row r="367" spans="2:5" x14ac:dyDescent="0.35">
      <c r="B367" s="150">
        <v>13111</v>
      </c>
      <c r="C367" s="150"/>
    </row>
    <row r="368" spans="2:5" x14ac:dyDescent="0.35">
      <c r="B368" s="150">
        <v>13112</v>
      </c>
      <c r="C368" s="150"/>
    </row>
    <row r="369" spans="2:3" x14ac:dyDescent="0.35">
      <c r="B369" s="150"/>
      <c r="C369" s="150"/>
    </row>
    <row r="370" spans="2:3" x14ac:dyDescent="0.35">
      <c r="B370" s="150"/>
      <c r="C370" s="150"/>
    </row>
    <row r="371" spans="2:3" x14ac:dyDescent="0.35">
      <c r="B371" s="150"/>
      <c r="C371" s="150"/>
    </row>
    <row r="372" spans="2:3" x14ac:dyDescent="0.35">
      <c r="B372" s="150">
        <v>14113</v>
      </c>
      <c r="C372" s="150"/>
    </row>
    <row r="373" spans="2:3" x14ac:dyDescent="0.35">
      <c r="B373" s="150"/>
      <c r="C373" s="150"/>
    </row>
    <row r="374" spans="2:3" x14ac:dyDescent="0.35">
      <c r="B374" s="150"/>
      <c r="C374" s="150"/>
    </row>
    <row r="375" spans="2:3" x14ac:dyDescent="0.35">
      <c r="B375" s="150"/>
      <c r="C375" s="150"/>
    </row>
    <row r="376" spans="2:3" x14ac:dyDescent="0.35">
      <c r="B376" s="150">
        <v>14114</v>
      </c>
      <c r="C376" s="150"/>
    </row>
    <row r="377" spans="2:3" x14ac:dyDescent="0.35">
      <c r="B377" s="150">
        <v>14115</v>
      </c>
      <c r="C377" s="150"/>
    </row>
    <row r="378" spans="2:3" x14ac:dyDescent="0.35">
      <c r="B378" s="150">
        <v>14116</v>
      </c>
      <c r="C378" s="150"/>
    </row>
    <row r="379" spans="2:3" x14ac:dyDescent="0.35">
      <c r="B379" s="150">
        <v>14117</v>
      </c>
      <c r="C379" s="150"/>
    </row>
    <row r="380" spans="2:3" x14ac:dyDescent="0.35">
      <c r="B380" s="150">
        <v>14118</v>
      </c>
      <c r="C380" s="150"/>
    </row>
    <row r="381" spans="2:3" x14ac:dyDescent="0.35">
      <c r="B381" s="150">
        <v>14119</v>
      </c>
      <c r="C381" s="150"/>
    </row>
    <row r="382" spans="2:3" x14ac:dyDescent="0.35">
      <c r="B382" s="150">
        <v>14120</v>
      </c>
      <c r="C382" s="150"/>
    </row>
    <row r="383" spans="2:3" x14ac:dyDescent="0.35">
      <c r="B383" s="150">
        <v>14121</v>
      </c>
      <c r="C383" s="150"/>
    </row>
    <row r="384" spans="2:3" x14ac:dyDescent="0.35">
      <c r="B384" s="150">
        <v>14122</v>
      </c>
      <c r="C384" s="150"/>
    </row>
    <row r="385" spans="2:3" x14ac:dyDescent="0.35">
      <c r="B385" s="150">
        <v>14106</v>
      </c>
      <c r="C385" s="150"/>
    </row>
    <row r="386" spans="2:3" x14ac:dyDescent="0.35">
      <c r="B386" s="150"/>
      <c r="C386" s="150"/>
    </row>
    <row r="387" spans="2:3" x14ac:dyDescent="0.35">
      <c r="B387" s="150"/>
      <c r="C387" s="150"/>
    </row>
    <row r="388" spans="2:3" x14ac:dyDescent="0.35">
      <c r="B388" s="150"/>
      <c r="C388" s="150"/>
    </row>
    <row r="389" spans="2:3" x14ac:dyDescent="0.35">
      <c r="B389" s="150">
        <v>13235</v>
      </c>
      <c r="C389" s="150"/>
    </row>
    <row r="390" spans="2:3" x14ac:dyDescent="0.35">
      <c r="B390" s="150">
        <v>13236</v>
      </c>
      <c r="C390" s="150"/>
    </row>
    <row r="391" spans="2:3" x14ac:dyDescent="0.35">
      <c r="B391" s="150">
        <v>13331</v>
      </c>
      <c r="C391" s="150"/>
    </row>
    <row r="392" spans="2:3" x14ac:dyDescent="0.35">
      <c r="B392" s="150" t="s">
        <v>514</v>
      </c>
      <c r="C392" s="150"/>
    </row>
    <row r="393" spans="2:3" x14ac:dyDescent="0.35">
      <c r="B393" s="150">
        <v>13330</v>
      </c>
      <c r="C393" s="150"/>
    </row>
    <row r="394" spans="2:3" x14ac:dyDescent="0.35">
      <c r="B394" s="150">
        <v>13334</v>
      </c>
      <c r="C394" s="150"/>
    </row>
    <row r="395" spans="2:3" x14ac:dyDescent="0.35">
      <c r="B395" s="150"/>
      <c r="C395" s="150"/>
    </row>
    <row r="396" spans="2:3" x14ac:dyDescent="0.35">
      <c r="B396" s="150"/>
      <c r="C396" s="150"/>
    </row>
    <row r="397" spans="2:3" x14ac:dyDescent="0.35">
      <c r="B397" s="150"/>
      <c r="C397" s="150"/>
    </row>
    <row r="398" spans="2:3" x14ac:dyDescent="0.35">
      <c r="B398" s="150">
        <v>12151</v>
      </c>
      <c r="C398" s="150"/>
    </row>
    <row r="399" spans="2:3" x14ac:dyDescent="0.35">
      <c r="B399" s="150" t="s">
        <v>515</v>
      </c>
      <c r="C399" s="150"/>
    </row>
    <row r="400" spans="2:3" x14ac:dyDescent="0.35">
      <c r="B400" s="150">
        <v>12100</v>
      </c>
      <c r="C400" s="150"/>
    </row>
    <row r="401" spans="2:3" x14ac:dyDescent="0.35">
      <c r="B401" s="150">
        <v>12101</v>
      </c>
      <c r="C401" s="150"/>
    </row>
    <row r="402" spans="2:3" x14ac:dyDescent="0.35">
      <c r="B402" s="150"/>
      <c r="C402" s="150"/>
    </row>
    <row r="403" spans="2:3" x14ac:dyDescent="0.35">
      <c r="B403" s="150"/>
      <c r="C403" s="150"/>
    </row>
    <row r="404" spans="2:3" x14ac:dyDescent="0.35">
      <c r="B404" s="150"/>
      <c r="C404" s="150"/>
    </row>
    <row r="405" spans="2:3" x14ac:dyDescent="0.35">
      <c r="B405" s="150"/>
      <c r="C405" s="150"/>
    </row>
    <row r="406" spans="2:3" x14ac:dyDescent="0.35">
      <c r="B406" s="150"/>
      <c r="C406" s="150"/>
    </row>
    <row r="407" spans="2:3" x14ac:dyDescent="0.35">
      <c r="B407" s="150"/>
      <c r="C407" s="150"/>
    </row>
    <row r="408" spans="2:3" x14ac:dyDescent="0.35">
      <c r="B408" s="150"/>
      <c r="C408" s="150"/>
    </row>
    <row r="409" spans="2:3" x14ac:dyDescent="0.35">
      <c r="B409" s="150"/>
      <c r="C409" s="150"/>
    </row>
    <row r="410" spans="2:3" x14ac:dyDescent="0.35">
      <c r="B410" s="150">
        <v>15152</v>
      </c>
      <c r="C410" s="150"/>
    </row>
    <row r="411" spans="2:3" x14ac:dyDescent="0.35">
      <c r="B411" s="150">
        <v>15154</v>
      </c>
      <c r="C411" s="150"/>
    </row>
    <row r="412" spans="2:3" x14ac:dyDescent="0.35">
      <c r="B412" s="150">
        <v>15161</v>
      </c>
      <c r="C412" s="150"/>
    </row>
    <row r="413" spans="2:3" x14ac:dyDescent="0.35">
      <c r="B413" s="150">
        <v>15186</v>
      </c>
      <c r="C413" s="150"/>
    </row>
    <row r="414" spans="2:3" x14ac:dyDescent="0.35">
      <c r="B414" s="150">
        <v>15202</v>
      </c>
      <c r="C414" s="150"/>
    </row>
    <row r="415" spans="2:3" x14ac:dyDescent="0.35">
      <c r="B415" s="150">
        <v>15205</v>
      </c>
      <c r="C415" s="150"/>
    </row>
    <row r="416" spans="2:3" x14ac:dyDescent="0.35">
      <c r="B416" s="150">
        <v>15215</v>
      </c>
      <c r="C416" s="150"/>
    </row>
    <row r="417" spans="2:3" x14ac:dyDescent="0.35">
      <c r="B417" s="150">
        <v>15224</v>
      </c>
      <c r="C417" s="150"/>
    </row>
    <row r="418" spans="2:3" x14ac:dyDescent="0.35">
      <c r="B418" s="150">
        <v>15276</v>
      </c>
      <c r="C418" s="150"/>
    </row>
    <row r="419" spans="2:3" x14ac:dyDescent="0.35">
      <c r="B419" s="150">
        <v>15180</v>
      </c>
      <c r="C419" s="150"/>
    </row>
    <row r="420" spans="2:3" x14ac:dyDescent="0.35">
      <c r="B420" s="150">
        <v>15192</v>
      </c>
      <c r="C420" s="150"/>
    </row>
    <row r="421" spans="2:3" x14ac:dyDescent="0.35">
      <c r="B421" s="150">
        <v>15218</v>
      </c>
      <c r="C421" s="150"/>
    </row>
    <row r="422" spans="2:3" x14ac:dyDescent="0.35">
      <c r="B422" s="150">
        <v>15153</v>
      </c>
      <c r="C422" s="150"/>
    </row>
    <row r="423" spans="2:3" x14ac:dyDescent="0.35">
      <c r="B423" s="150">
        <v>15221</v>
      </c>
      <c r="C423" s="150"/>
    </row>
    <row r="424" spans="2:3" x14ac:dyDescent="0.35">
      <c r="B424" s="150">
        <v>15304</v>
      </c>
      <c r="C424" s="150"/>
    </row>
    <row r="425" spans="2:3" x14ac:dyDescent="0.35">
      <c r="B425" s="150">
        <v>15305</v>
      </c>
      <c r="C425" s="150"/>
    </row>
    <row r="426" spans="2:3" x14ac:dyDescent="0.35">
      <c r="B426" s="150">
        <v>15136</v>
      </c>
      <c r="C426" s="150"/>
    </row>
    <row r="427" spans="2:3" x14ac:dyDescent="0.35">
      <c r="B427" s="150">
        <v>15137</v>
      </c>
      <c r="C427" s="150"/>
    </row>
    <row r="428" spans="2:3" x14ac:dyDescent="0.35">
      <c r="B428" s="150" t="s">
        <v>516</v>
      </c>
      <c r="C428" s="150"/>
    </row>
    <row r="429" spans="2:3" x14ac:dyDescent="0.35">
      <c r="B429" s="150">
        <v>15297</v>
      </c>
      <c r="C429" s="150"/>
    </row>
    <row r="430" spans="2:3" x14ac:dyDescent="0.35">
      <c r="B430" s="150">
        <v>15310</v>
      </c>
      <c r="C430" s="150"/>
    </row>
    <row r="431" spans="2:3" x14ac:dyDescent="0.35">
      <c r="B431" s="150">
        <v>15294</v>
      </c>
      <c r="C431" s="150"/>
    </row>
    <row r="432" spans="2:3" x14ac:dyDescent="0.35">
      <c r="B432" s="150">
        <v>15313</v>
      </c>
      <c r="C432" s="150"/>
    </row>
    <row r="433" spans="2:3" x14ac:dyDescent="0.35">
      <c r="B433" s="150" t="s">
        <v>517</v>
      </c>
      <c r="C433" s="150"/>
    </row>
    <row r="434" spans="2:3" x14ac:dyDescent="0.35">
      <c r="B434" s="150">
        <v>15227</v>
      </c>
      <c r="C434" s="150"/>
    </row>
    <row r="435" spans="2:3" x14ac:dyDescent="0.35">
      <c r="B435" s="150">
        <v>15158</v>
      </c>
      <c r="C435" s="150"/>
    </row>
    <row r="436" spans="2:3" x14ac:dyDescent="0.35">
      <c r="B436" s="150"/>
      <c r="C436" s="150"/>
    </row>
    <row r="437" spans="2:3" x14ac:dyDescent="0.35">
      <c r="B437" s="150"/>
      <c r="C437" s="150"/>
    </row>
    <row r="438" spans="2:3" x14ac:dyDescent="0.35">
      <c r="B438" s="150"/>
      <c r="C438" s="150"/>
    </row>
    <row r="439" spans="2:3" x14ac:dyDescent="0.35">
      <c r="B439" s="150">
        <v>15100</v>
      </c>
      <c r="C439" s="150"/>
    </row>
    <row r="440" spans="2:3" x14ac:dyDescent="0.35">
      <c r="B440" s="150">
        <v>15123</v>
      </c>
      <c r="C440" s="150"/>
    </row>
    <row r="441" spans="2:3" x14ac:dyDescent="0.35">
      <c r="B441" s="150">
        <v>15133</v>
      </c>
      <c r="C441" s="150"/>
    </row>
    <row r="442" spans="2:3" x14ac:dyDescent="0.35">
      <c r="B442" s="150">
        <v>15234</v>
      </c>
      <c r="C442" s="150"/>
    </row>
    <row r="443" spans="2:3" x14ac:dyDescent="0.35">
      <c r="B443" s="150">
        <v>15247</v>
      </c>
      <c r="C443" s="150"/>
    </row>
    <row r="444" spans="2:3" x14ac:dyDescent="0.35">
      <c r="B444" s="150" t="s">
        <v>518</v>
      </c>
      <c r="C444" s="150"/>
    </row>
    <row r="445" spans="2:3" x14ac:dyDescent="0.35">
      <c r="B445" s="150"/>
      <c r="C445" s="150"/>
    </row>
    <row r="446" spans="2:3" x14ac:dyDescent="0.35">
      <c r="B446" s="150"/>
      <c r="C446" s="150"/>
    </row>
    <row r="447" spans="2:3" x14ac:dyDescent="0.35">
      <c r="B447" s="150"/>
      <c r="C447" s="150"/>
    </row>
    <row r="448" spans="2:3" x14ac:dyDescent="0.35">
      <c r="B448" s="150">
        <v>15320</v>
      </c>
      <c r="C448" s="150"/>
    </row>
    <row r="449" spans="2:3" x14ac:dyDescent="0.35">
      <c r="B449" s="150"/>
      <c r="C449" s="150"/>
    </row>
    <row r="450" spans="2:3" x14ac:dyDescent="0.35">
      <c r="B450" s="150"/>
      <c r="C450" s="150"/>
    </row>
    <row r="451" spans="2:3" x14ac:dyDescent="0.35">
      <c r="B451" s="150"/>
      <c r="C451" s="150"/>
    </row>
    <row r="452" spans="2:3" x14ac:dyDescent="0.35">
      <c r="B452" s="150"/>
      <c r="C452" s="150"/>
    </row>
    <row r="453" spans="2:3" x14ac:dyDescent="0.35">
      <c r="B453" s="150"/>
      <c r="C453" s="150"/>
    </row>
    <row r="454" spans="2:3" x14ac:dyDescent="0.35">
      <c r="B454" s="150"/>
      <c r="C454" s="150"/>
    </row>
    <row r="455" spans="2:3" x14ac:dyDescent="0.35">
      <c r="B455" s="150"/>
      <c r="C455" s="150"/>
    </row>
    <row r="456" spans="2:3" x14ac:dyDescent="0.35">
      <c r="B456" s="150">
        <v>16103</v>
      </c>
      <c r="C456" s="150"/>
    </row>
    <row r="457" spans="2:3" x14ac:dyDescent="0.35">
      <c r="B457" s="150">
        <v>16100</v>
      </c>
      <c r="C457" s="150"/>
    </row>
    <row r="458" spans="2:3" x14ac:dyDescent="0.35">
      <c r="B458" s="150">
        <v>16106</v>
      </c>
      <c r="C458" s="150"/>
    </row>
    <row r="459" spans="2:3" x14ac:dyDescent="0.35">
      <c r="B459" s="150">
        <v>16131</v>
      </c>
      <c r="C459" s="150"/>
    </row>
    <row r="460" spans="2:3" x14ac:dyDescent="0.35">
      <c r="B460" s="150">
        <v>16132</v>
      </c>
      <c r="C460" s="150"/>
    </row>
    <row r="461" spans="2:3" x14ac:dyDescent="0.35">
      <c r="B461" s="150">
        <v>16133</v>
      </c>
      <c r="C461" s="150"/>
    </row>
    <row r="462" spans="2:3" x14ac:dyDescent="0.35">
      <c r="B462" s="150">
        <v>16134</v>
      </c>
      <c r="C462" s="150"/>
    </row>
    <row r="463" spans="2:3" x14ac:dyDescent="0.35">
      <c r="B463" s="150">
        <v>16135</v>
      </c>
      <c r="C463" s="150"/>
    </row>
  </sheetData>
  <autoFilter ref="T1:W346" xr:uid="{019CDB3E-EBAA-4F45-9376-F487A758935C}">
    <filterColumn colId="1">
      <filters>
        <filter val="#N/A"/>
      </filters>
    </filterColumn>
  </autoFilter>
  <sortState xmlns:xlrd2="http://schemas.microsoft.com/office/spreadsheetml/2017/richdata2" ref="T2:U122">
    <sortCondition ref="T2:T1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4"/>
  <sheetViews>
    <sheetView workbookViewId="0">
      <selection activeCell="C6" sqref="C6"/>
    </sheetView>
  </sheetViews>
  <sheetFormatPr defaultRowHeight="14.5" x14ac:dyDescent="0.35"/>
  <cols>
    <col min="1" max="1" width="60.7265625" style="5" customWidth="1"/>
    <col min="2" max="2" width="18.7265625" style="1" customWidth="1"/>
    <col min="3" max="3" width="15.7265625" style="1" customWidth="1"/>
    <col min="4" max="4" width="37.7265625" style="1" bestFit="1" customWidth="1"/>
    <col min="5" max="5" width="30.7265625" style="1" customWidth="1"/>
  </cols>
  <sheetData>
    <row r="1" spans="1:5" s="3" customFormat="1" x14ac:dyDescent="0.35">
      <c r="A1" s="4" t="s">
        <v>1</v>
      </c>
      <c r="B1" s="2" t="s">
        <v>2</v>
      </c>
      <c r="C1" s="2"/>
      <c r="D1" s="2"/>
      <c r="E1" s="2"/>
    </row>
    <row r="2" spans="1:5" s="3" customFormat="1" x14ac:dyDescent="0.35">
      <c r="A2" s="4" t="s">
        <v>1</v>
      </c>
      <c r="B2" s="2" t="s">
        <v>3</v>
      </c>
      <c r="C2" s="2" t="s">
        <v>4</v>
      </c>
      <c r="D2" s="2"/>
      <c r="E2" s="2"/>
    </row>
    <row r="3" spans="1:5" x14ac:dyDescent="0.35">
      <c r="A3" s="5" t="s">
        <v>5</v>
      </c>
      <c r="B3" s="1" t="s">
        <v>6</v>
      </c>
      <c r="C3" s="1" t="s">
        <v>7</v>
      </c>
    </row>
    <row r="4" spans="1:5" x14ac:dyDescent="0.35">
      <c r="A4" s="5" t="s">
        <v>5</v>
      </c>
      <c r="B4" s="1" t="s">
        <v>8</v>
      </c>
      <c r="C4" s="1" t="s">
        <v>9</v>
      </c>
    </row>
    <row r="5" spans="1:5" x14ac:dyDescent="0.35">
      <c r="A5" s="5" t="s">
        <v>5</v>
      </c>
      <c r="B5" s="129" t="s">
        <v>10</v>
      </c>
      <c r="C5" s="1">
        <v>202413</v>
      </c>
    </row>
    <row r="6" spans="1:5" x14ac:dyDescent="0.35">
      <c r="A6" s="5" t="s">
        <v>11</v>
      </c>
      <c r="B6" s="1" t="s">
        <v>12</v>
      </c>
      <c r="C6" s="16"/>
    </row>
    <row r="7" spans="1:5" x14ac:dyDescent="0.35">
      <c r="A7" s="130" t="s">
        <v>13</v>
      </c>
      <c r="B7" s="130" t="s">
        <v>14</v>
      </c>
      <c r="C7" s="15">
        <v>201301</v>
      </c>
    </row>
    <row r="8" spans="1:5" x14ac:dyDescent="0.35">
      <c r="A8" s="129" t="s">
        <v>13</v>
      </c>
      <c r="B8" s="129" t="s">
        <v>15</v>
      </c>
      <c r="C8">
        <v>202401</v>
      </c>
    </row>
    <row r="9" spans="1:5" x14ac:dyDescent="0.35">
      <c r="A9" s="129" t="s">
        <v>13</v>
      </c>
      <c r="B9" s="129" t="s">
        <v>16</v>
      </c>
      <c r="C9">
        <v>202413</v>
      </c>
    </row>
    <row r="11" spans="1:5" s="3" customFormat="1" x14ac:dyDescent="0.35">
      <c r="A11" s="4" t="s">
        <v>1</v>
      </c>
      <c r="B11" s="2" t="s">
        <v>17</v>
      </c>
      <c r="C11" s="2"/>
      <c r="D11" s="2"/>
      <c r="E11" s="2"/>
    </row>
    <row r="12" spans="1:5" x14ac:dyDescent="0.35">
      <c r="A12" s="5" t="s">
        <v>18</v>
      </c>
      <c r="B12" s="1" t="s">
        <v>19</v>
      </c>
      <c r="C12" s="1" t="s">
        <v>20</v>
      </c>
    </row>
    <row r="13" spans="1:5" x14ac:dyDescent="0.35">
      <c r="A13" s="5" t="s">
        <v>18</v>
      </c>
      <c r="B13" s="1" t="s">
        <v>21</v>
      </c>
      <c r="C13" s="1" t="s">
        <v>22</v>
      </c>
    </row>
    <row r="14" spans="1:5" x14ac:dyDescent="0.35">
      <c r="A14" s="5" t="s">
        <v>18</v>
      </c>
      <c r="B14" s="1" t="s">
        <v>23</v>
      </c>
      <c r="C14" s="1" t="s">
        <v>24</v>
      </c>
    </row>
    <row r="16" spans="1:5" s="3" customFormat="1" x14ac:dyDescent="0.35">
      <c r="A16" s="4" t="s">
        <v>1</v>
      </c>
      <c r="B16" s="2" t="s">
        <v>25</v>
      </c>
      <c r="C16" s="2"/>
      <c r="D16" s="2"/>
      <c r="E16" s="2"/>
    </row>
    <row r="17" spans="1:5" s="3" customFormat="1" x14ac:dyDescent="0.35">
      <c r="A17" s="4" t="s">
        <v>1</v>
      </c>
      <c r="B17" s="2" t="s">
        <v>26</v>
      </c>
      <c r="C17" s="2"/>
      <c r="D17" s="2"/>
      <c r="E17" s="2"/>
    </row>
    <row r="18" spans="1:5" x14ac:dyDescent="0.35">
      <c r="A18" s="5" t="s">
        <v>27</v>
      </c>
      <c r="B18" s="1" t="s">
        <v>28</v>
      </c>
      <c r="C18" s="1" t="s">
        <v>29</v>
      </c>
    </row>
    <row r="19" spans="1:5" x14ac:dyDescent="0.35">
      <c r="A19" s="5" t="s">
        <v>27</v>
      </c>
      <c r="B19" s="1" t="s">
        <v>30</v>
      </c>
      <c r="C19" s="1" t="s">
        <v>31</v>
      </c>
    </row>
    <row r="20" spans="1:5" x14ac:dyDescent="0.35">
      <c r="A20" s="5" t="s">
        <v>27</v>
      </c>
      <c r="B20" s="1" t="s">
        <v>32</v>
      </c>
      <c r="C20" s="1" t="s">
        <v>33</v>
      </c>
    </row>
    <row r="21" spans="1:5" x14ac:dyDescent="0.35">
      <c r="A21" s="5" t="s">
        <v>27</v>
      </c>
      <c r="B21" s="1" t="s">
        <v>34</v>
      </c>
      <c r="C21" s="1" t="s">
        <v>35</v>
      </c>
    </row>
    <row r="22" spans="1:5" x14ac:dyDescent="0.35">
      <c r="A22" s="5" t="s">
        <v>27</v>
      </c>
      <c r="B22" s="1" t="s">
        <v>36</v>
      </c>
      <c r="C22" s="1" t="s">
        <v>37</v>
      </c>
    </row>
    <row r="23" spans="1:5" x14ac:dyDescent="0.35">
      <c r="A23" s="5" t="s">
        <v>27</v>
      </c>
      <c r="B23" s="1" t="s">
        <v>38</v>
      </c>
      <c r="C23" s="1" t="s">
        <v>39</v>
      </c>
    </row>
    <row r="24" spans="1:5" x14ac:dyDescent="0.35">
      <c r="A24" s="5" t="s">
        <v>27</v>
      </c>
      <c r="B24" s="1" t="s">
        <v>40</v>
      </c>
      <c r="C24" s="1" t="s">
        <v>41</v>
      </c>
    </row>
    <row r="25" spans="1:5" x14ac:dyDescent="0.35">
      <c r="A25" s="5" t="s">
        <v>27</v>
      </c>
      <c r="B25" s="1" t="s">
        <v>42</v>
      </c>
      <c r="C25" s="1" t="s">
        <v>43</v>
      </c>
    </row>
    <row r="26" spans="1:5" x14ac:dyDescent="0.35">
      <c r="A26" s="5" t="s">
        <v>27</v>
      </c>
      <c r="B26" s="1" t="s">
        <v>44</v>
      </c>
      <c r="C26" s="1" t="s">
        <v>45</v>
      </c>
    </row>
    <row r="27" spans="1:5" x14ac:dyDescent="0.35">
      <c r="A27" s="5" t="s">
        <v>27</v>
      </c>
      <c r="B27" s="1" t="s">
        <v>46</v>
      </c>
      <c r="C27" s="1" t="s">
        <v>47</v>
      </c>
    </row>
    <row r="28" spans="1:5" x14ac:dyDescent="0.35">
      <c r="A28" s="5" t="s">
        <v>27</v>
      </c>
      <c r="B28" s="1" t="s">
        <v>48</v>
      </c>
      <c r="C28" s="1" t="s">
        <v>49</v>
      </c>
    </row>
    <row r="29" spans="1:5" x14ac:dyDescent="0.35">
      <c r="A29" s="5" t="s">
        <v>27</v>
      </c>
      <c r="B29" s="1" t="s">
        <v>50</v>
      </c>
      <c r="C29" s="1" t="s">
        <v>51</v>
      </c>
    </row>
    <row r="30" spans="1:5" x14ac:dyDescent="0.35">
      <c r="A30" s="5" t="s">
        <v>27</v>
      </c>
      <c r="B30" s="1" t="s">
        <v>52</v>
      </c>
      <c r="C30" s="1" t="s">
        <v>53</v>
      </c>
    </row>
    <row r="32" spans="1:5" s="3" customFormat="1" x14ac:dyDescent="0.35">
      <c r="A32" s="4"/>
      <c r="B32" s="2"/>
      <c r="C32" s="2"/>
      <c r="D32" s="2"/>
      <c r="E32" s="2"/>
    </row>
    <row r="33" spans="1:5" s="3" customFormat="1" x14ac:dyDescent="0.35">
      <c r="A33" s="4"/>
      <c r="B33" s="2"/>
      <c r="C33" s="2"/>
      <c r="D33" s="2"/>
      <c r="E33" s="2"/>
    </row>
    <row r="34" spans="1:5" x14ac:dyDescent="0.35">
      <c r="A34" s="6"/>
    </row>
  </sheetData>
  <pageMargins left="0.7" right="0.7" top="0.75" bottom="0.75" header="0.3" footer="0.3"/>
  <pageSetup paperSize="9" orientation="portrait" r:id="rId1"/>
  <headerFooter>
    <oddHeader>&amp;L </oddHeader>
    <oddFooter>&amp;L </oddFooter>
    <evenHeader>&amp;L </evenHeader>
    <evenFooter>&amp;L </evenFooter>
    <firstHeader>&amp;L </firstHeader>
    <firstFooter>&amp;L 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AY90"/>
  <sheetViews>
    <sheetView showGridLines="0" topLeftCell="I1" zoomScale="90" zoomScaleNormal="90" workbookViewId="0">
      <pane ySplit="17" topLeftCell="A63" activePane="bottomLeft" state="frozen"/>
      <selection activeCell="I7" sqref="I7"/>
      <selection pane="bottomLeft" activeCell="I7" sqref="I7:R69"/>
    </sheetView>
  </sheetViews>
  <sheetFormatPr defaultRowHeight="13" outlineLevelCol="1" x14ac:dyDescent="0.3"/>
  <cols>
    <col min="1" max="2" width="5.7265625" style="7" hidden="1" customWidth="1"/>
    <col min="3" max="3" width="7.453125" style="7" hidden="1" customWidth="1"/>
    <col min="4" max="4" width="20.26953125" style="7" hidden="1" customWidth="1"/>
    <col min="5" max="5" width="15.7265625" style="7" hidden="1" customWidth="1"/>
    <col min="6" max="6" width="16" style="7" hidden="1" customWidth="1"/>
    <col min="7" max="7" width="8" style="7" hidden="1" customWidth="1"/>
    <col min="8" max="8" width="11.7265625" style="7" hidden="1" customWidth="1"/>
    <col min="9" max="9" width="5.7265625" style="7" customWidth="1"/>
    <col min="10" max="10" width="66.453125" style="8" customWidth="1"/>
    <col min="11" max="11" width="1.7265625" style="7" customWidth="1"/>
    <col min="12" max="12" width="16.1796875" style="17" bestFit="1" customWidth="1"/>
    <col min="13" max="13" width="13.54296875" style="17" bestFit="1" customWidth="1"/>
    <col min="14" max="14" width="17.81640625" style="17" hidden="1" customWidth="1"/>
    <col min="15" max="15" width="6.1796875" style="17" hidden="1" customWidth="1" outlineLevel="1"/>
    <col min="16" max="16" width="13.54296875" style="17" customWidth="1" outlineLevel="1"/>
    <col min="17" max="17" width="15.7265625" style="17" customWidth="1" outlineLevel="1"/>
    <col min="18" max="18" width="11.1796875" style="17" bestFit="1" customWidth="1"/>
    <col min="19" max="19" width="1.54296875" style="17" customWidth="1"/>
    <col min="20" max="20" width="16" style="17" hidden="1" customWidth="1"/>
    <col min="21" max="21" width="13.26953125" style="17" hidden="1" customWidth="1"/>
    <col min="22" max="22" width="12.7265625" style="17" hidden="1" customWidth="1"/>
    <col min="23" max="23" width="21.26953125" style="17" hidden="1" customWidth="1"/>
    <col min="24" max="24" width="14.54296875" style="17" hidden="1" customWidth="1"/>
    <col min="25" max="25" width="2" style="17" hidden="1" customWidth="1"/>
    <col min="26" max="27" width="14.54296875" style="17" hidden="1" customWidth="1"/>
    <col min="28" max="28" width="2.453125" style="17" hidden="1" customWidth="1"/>
    <col min="29" max="30" width="14.54296875" style="17" hidden="1" customWidth="1"/>
    <col min="31" max="31" width="9.26953125" style="17" hidden="1" customWidth="1"/>
    <col min="32" max="37" width="17" style="17" hidden="1" customWidth="1" outlineLevel="1"/>
    <col min="38" max="39" width="9.26953125" style="7" hidden="1" customWidth="1" outlineLevel="1"/>
    <col min="40" max="40" width="9.1796875" style="7" hidden="1" customWidth="1" collapsed="1"/>
    <col min="41" max="41" width="16.54296875" style="17" hidden="1" customWidth="1"/>
    <col min="42" max="42" width="14.54296875" style="17" hidden="1" customWidth="1"/>
    <col min="43" max="43" width="9.1796875" style="7" hidden="1" customWidth="1"/>
    <col min="44" max="44" width="16.54296875" style="17" hidden="1" customWidth="1"/>
    <col min="45" max="45" width="14.54296875" style="17" hidden="1" customWidth="1"/>
    <col min="46" max="46" width="9.1796875" style="7" hidden="1" customWidth="1"/>
    <col min="47" max="50" width="16.453125" style="195" hidden="1" customWidth="1"/>
    <col min="51" max="51" width="0" style="7" hidden="1" customWidth="1"/>
    <col min="52" max="267" width="9.26953125" style="7"/>
    <col min="268" max="268" width="16" style="7" customWidth="1"/>
    <col min="269" max="269" width="12.7265625" style="7" customWidth="1"/>
    <col min="270" max="270" width="12" style="7" customWidth="1"/>
    <col min="271" max="271" width="16" style="7" customWidth="1"/>
    <col min="272" max="272" width="55" style="7" bestFit="1" customWidth="1"/>
    <col min="273" max="273" width="3.26953125" style="7" customWidth="1"/>
    <col min="274" max="274" width="16" style="7" customWidth="1"/>
    <col min="275" max="275" width="16.26953125" style="7" customWidth="1"/>
    <col min="276" max="276" width="14.7265625" style="7" bestFit="1" customWidth="1"/>
    <col min="277" max="277" width="3.453125" style="7" customWidth="1"/>
    <col min="278" max="278" width="15.7265625" style="7" customWidth="1"/>
    <col min="279" max="279" width="21" style="7" customWidth="1"/>
    <col min="280" max="280" width="3.7265625" style="7" customWidth="1"/>
    <col min="281" max="281" width="16.7265625" style="7" customWidth="1"/>
    <col min="282" max="282" width="21.453125" style="7" customWidth="1"/>
    <col min="283" max="283" width="13.54296875" style="7" customWidth="1"/>
    <col min="284" max="284" width="2.26953125" style="7" customWidth="1"/>
    <col min="285" max="285" width="16.54296875" style="7" customWidth="1"/>
    <col min="286" max="286" width="14.54296875" style="7" customWidth="1"/>
    <col min="287" max="287" width="41.26953125" style="7" customWidth="1"/>
    <col min="288" max="288" width="9.26953125" style="7"/>
    <col min="289" max="294" width="17" style="7" customWidth="1"/>
    <col min="295" max="295" width="9.26953125" style="7" customWidth="1"/>
    <col min="296" max="523" width="9.26953125" style="7"/>
    <col min="524" max="524" width="16" style="7" customWidth="1"/>
    <col min="525" max="525" width="12.7265625" style="7" customWidth="1"/>
    <col min="526" max="526" width="12" style="7" customWidth="1"/>
    <col min="527" max="527" width="16" style="7" customWidth="1"/>
    <col min="528" max="528" width="55" style="7" bestFit="1" customWidth="1"/>
    <col min="529" max="529" width="3.26953125" style="7" customWidth="1"/>
    <col min="530" max="530" width="16" style="7" customWidth="1"/>
    <col min="531" max="531" width="16.26953125" style="7" customWidth="1"/>
    <col min="532" max="532" width="14.7265625" style="7" bestFit="1" customWidth="1"/>
    <col min="533" max="533" width="3.453125" style="7" customWidth="1"/>
    <col min="534" max="534" width="15.7265625" style="7" customWidth="1"/>
    <col min="535" max="535" width="21" style="7" customWidth="1"/>
    <col min="536" max="536" width="3.7265625" style="7" customWidth="1"/>
    <col min="537" max="537" width="16.7265625" style="7" customWidth="1"/>
    <col min="538" max="538" width="21.453125" style="7" customWidth="1"/>
    <col min="539" max="539" width="13.54296875" style="7" customWidth="1"/>
    <col min="540" max="540" width="2.26953125" style="7" customWidth="1"/>
    <col min="541" max="541" width="16.54296875" style="7" customWidth="1"/>
    <col min="542" max="542" width="14.54296875" style="7" customWidth="1"/>
    <col min="543" max="543" width="41.26953125" style="7" customWidth="1"/>
    <col min="544" max="544" width="9.26953125" style="7"/>
    <col min="545" max="550" width="17" style="7" customWidth="1"/>
    <col min="551" max="551" width="9.26953125" style="7" customWidth="1"/>
    <col min="552" max="779" width="9.26953125" style="7"/>
    <col min="780" max="780" width="16" style="7" customWidth="1"/>
    <col min="781" max="781" width="12.7265625" style="7" customWidth="1"/>
    <col min="782" max="782" width="12" style="7" customWidth="1"/>
    <col min="783" max="783" width="16" style="7" customWidth="1"/>
    <col min="784" max="784" width="55" style="7" bestFit="1" customWidth="1"/>
    <col min="785" max="785" width="3.26953125" style="7" customWidth="1"/>
    <col min="786" max="786" width="16" style="7" customWidth="1"/>
    <col min="787" max="787" width="16.26953125" style="7" customWidth="1"/>
    <col min="788" max="788" width="14.7265625" style="7" bestFit="1" customWidth="1"/>
    <col min="789" max="789" width="3.453125" style="7" customWidth="1"/>
    <col min="790" max="790" width="15.7265625" style="7" customWidth="1"/>
    <col min="791" max="791" width="21" style="7" customWidth="1"/>
    <col min="792" max="792" width="3.7265625" style="7" customWidth="1"/>
    <col min="793" max="793" width="16.7265625" style="7" customWidth="1"/>
    <col min="794" max="794" width="21.453125" style="7" customWidth="1"/>
    <col min="795" max="795" width="13.54296875" style="7" customWidth="1"/>
    <col min="796" max="796" width="2.26953125" style="7" customWidth="1"/>
    <col min="797" max="797" width="16.54296875" style="7" customWidth="1"/>
    <col min="798" max="798" width="14.54296875" style="7" customWidth="1"/>
    <col min="799" max="799" width="41.26953125" style="7" customWidth="1"/>
    <col min="800" max="800" width="9.26953125" style="7"/>
    <col min="801" max="806" width="17" style="7" customWidth="1"/>
    <col min="807" max="807" width="9.26953125" style="7" customWidth="1"/>
    <col min="808" max="1035" width="9.26953125" style="7"/>
    <col min="1036" max="1036" width="16" style="7" customWidth="1"/>
    <col min="1037" max="1037" width="12.7265625" style="7" customWidth="1"/>
    <col min="1038" max="1038" width="12" style="7" customWidth="1"/>
    <col min="1039" max="1039" width="16" style="7" customWidth="1"/>
    <col min="1040" max="1040" width="55" style="7" bestFit="1" customWidth="1"/>
    <col min="1041" max="1041" width="3.26953125" style="7" customWidth="1"/>
    <col min="1042" max="1042" width="16" style="7" customWidth="1"/>
    <col min="1043" max="1043" width="16.26953125" style="7" customWidth="1"/>
    <col min="1044" max="1044" width="14.7265625" style="7" bestFit="1" customWidth="1"/>
    <col min="1045" max="1045" width="3.453125" style="7" customWidth="1"/>
    <col min="1046" max="1046" width="15.7265625" style="7" customWidth="1"/>
    <col min="1047" max="1047" width="21" style="7" customWidth="1"/>
    <col min="1048" max="1048" width="3.7265625" style="7" customWidth="1"/>
    <col min="1049" max="1049" width="16.7265625" style="7" customWidth="1"/>
    <col min="1050" max="1050" width="21.453125" style="7" customWidth="1"/>
    <col min="1051" max="1051" width="13.54296875" style="7" customWidth="1"/>
    <col min="1052" max="1052" width="2.26953125" style="7" customWidth="1"/>
    <col min="1053" max="1053" width="16.54296875" style="7" customWidth="1"/>
    <col min="1054" max="1054" width="14.54296875" style="7" customWidth="1"/>
    <col min="1055" max="1055" width="41.26953125" style="7" customWidth="1"/>
    <col min="1056" max="1056" width="9.26953125" style="7"/>
    <col min="1057" max="1062" width="17" style="7" customWidth="1"/>
    <col min="1063" max="1063" width="9.26953125" style="7" customWidth="1"/>
    <col min="1064" max="1291" width="9.26953125" style="7"/>
    <col min="1292" max="1292" width="16" style="7" customWidth="1"/>
    <col min="1293" max="1293" width="12.7265625" style="7" customWidth="1"/>
    <col min="1294" max="1294" width="12" style="7" customWidth="1"/>
    <col min="1295" max="1295" width="16" style="7" customWidth="1"/>
    <col min="1296" max="1296" width="55" style="7" bestFit="1" customWidth="1"/>
    <col min="1297" max="1297" width="3.26953125" style="7" customWidth="1"/>
    <col min="1298" max="1298" width="16" style="7" customWidth="1"/>
    <col min="1299" max="1299" width="16.26953125" style="7" customWidth="1"/>
    <col min="1300" max="1300" width="14.7265625" style="7" bestFit="1" customWidth="1"/>
    <col min="1301" max="1301" width="3.453125" style="7" customWidth="1"/>
    <col min="1302" max="1302" width="15.7265625" style="7" customWidth="1"/>
    <col min="1303" max="1303" width="21" style="7" customWidth="1"/>
    <col min="1304" max="1304" width="3.7265625" style="7" customWidth="1"/>
    <col min="1305" max="1305" width="16.7265625" style="7" customWidth="1"/>
    <col min="1306" max="1306" width="21.453125" style="7" customWidth="1"/>
    <col min="1307" max="1307" width="13.54296875" style="7" customWidth="1"/>
    <col min="1308" max="1308" width="2.26953125" style="7" customWidth="1"/>
    <col min="1309" max="1309" width="16.54296875" style="7" customWidth="1"/>
    <col min="1310" max="1310" width="14.54296875" style="7" customWidth="1"/>
    <col min="1311" max="1311" width="41.26953125" style="7" customWidth="1"/>
    <col min="1312" max="1312" width="9.26953125" style="7"/>
    <col min="1313" max="1318" width="17" style="7" customWidth="1"/>
    <col min="1319" max="1319" width="9.26953125" style="7" customWidth="1"/>
    <col min="1320" max="1547" width="9.26953125" style="7"/>
    <col min="1548" max="1548" width="16" style="7" customWidth="1"/>
    <col min="1549" max="1549" width="12.7265625" style="7" customWidth="1"/>
    <col min="1550" max="1550" width="12" style="7" customWidth="1"/>
    <col min="1551" max="1551" width="16" style="7" customWidth="1"/>
    <col min="1552" max="1552" width="55" style="7" bestFit="1" customWidth="1"/>
    <col min="1553" max="1553" width="3.26953125" style="7" customWidth="1"/>
    <col min="1554" max="1554" width="16" style="7" customWidth="1"/>
    <col min="1555" max="1555" width="16.26953125" style="7" customWidth="1"/>
    <col min="1556" max="1556" width="14.7265625" style="7" bestFit="1" customWidth="1"/>
    <col min="1557" max="1557" width="3.453125" style="7" customWidth="1"/>
    <col min="1558" max="1558" width="15.7265625" style="7" customWidth="1"/>
    <col min="1559" max="1559" width="21" style="7" customWidth="1"/>
    <col min="1560" max="1560" width="3.7265625" style="7" customWidth="1"/>
    <col min="1561" max="1561" width="16.7265625" style="7" customWidth="1"/>
    <col min="1562" max="1562" width="21.453125" style="7" customWidth="1"/>
    <col min="1563" max="1563" width="13.54296875" style="7" customWidth="1"/>
    <col min="1564" max="1564" width="2.26953125" style="7" customWidth="1"/>
    <col min="1565" max="1565" width="16.54296875" style="7" customWidth="1"/>
    <col min="1566" max="1566" width="14.54296875" style="7" customWidth="1"/>
    <col min="1567" max="1567" width="41.26953125" style="7" customWidth="1"/>
    <col min="1568" max="1568" width="9.26953125" style="7"/>
    <col min="1569" max="1574" width="17" style="7" customWidth="1"/>
    <col min="1575" max="1575" width="9.26953125" style="7" customWidth="1"/>
    <col min="1576" max="1803" width="9.26953125" style="7"/>
    <col min="1804" max="1804" width="16" style="7" customWidth="1"/>
    <col min="1805" max="1805" width="12.7265625" style="7" customWidth="1"/>
    <col min="1806" max="1806" width="12" style="7" customWidth="1"/>
    <col min="1807" max="1807" width="16" style="7" customWidth="1"/>
    <col min="1808" max="1808" width="55" style="7" bestFit="1" customWidth="1"/>
    <col min="1809" max="1809" width="3.26953125" style="7" customWidth="1"/>
    <col min="1810" max="1810" width="16" style="7" customWidth="1"/>
    <col min="1811" max="1811" width="16.26953125" style="7" customWidth="1"/>
    <col min="1812" max="1812" width="14.7265625" style="7" bestFit="1" customWidth="1"/>
    <col min="1813" max="1813" width="3.453125" style="7" customWidth="1"/>
    <col min="1814" max="1814" width="15.7265625" style="7" customWidth="1"/>
    <col min="1815" max="1815" width="21" style="7" customWidth="1"/>
    <col min="1816" max="1816" width="3.7265625" style="7" customWidth="1"/>
    <col min="1817" max="1817" width="16.7265625" style="7" customWidth="1"/>
    <col min="1818" max="1818" width="21.453125" style="7" customWidth="1"/>
    <col min="1819" max="1819" width="13.54296875" style="7" customWidth="1"/>
    <col min="1820" max="1820" width="2.26953125" style="7" customWidth="1"/>
    <col min="1821" max="1821" width="16.54296875" style="7" customWidth="1"/>
    <col min="1822" max="1822" width="14.54296875" style="7" customWidth="1"/>
    <col min="1823" max="1823" width="41.26953125" style="7" customWidth="1"/>
    <col min="1824" max="1824" width="9.26953125" style="7"/>
    <col min="1825" max="1830" width="17" style="7" customWidth="1"/>
    <col min="1831" max="1831" width="9.26953125" style="7" customWidth="1"/>
    <col min="1832" max="2059" width="9.26953125" style="7"/>
    <col min="2060" max="2060" width="16" style="7" customWidth="1"/>
    <col min="2061" max="2061" width="12.7265625" style="7" customWidth="1"/>
    <col min="2062" max="2062" width="12" style="7" customWidth="1"/>
    <col min="2063" max="2063" width="16" style="7" customWidth="1"/>
    <col min="2064" max="2064" width="55" style="7" bestFit="1" customWidth="1"/>
    <col min="2065" max="2065" width="3.26953125" style="7" customWidth="1"/>
    <col min="2066" max="2066" width="16" style="7" customWidth="1"/>
    <col min="2067" max="2067" width="16.26953125" style="7" customWidth="1"/>
    <col min="2068" max="2068" width="14.7265625" style="7" bestFit="1" customWidth="1"/>
    <col min="2069" max="2069" width="3.453125" style="7" customWidth="1"/>
    <col min="2070" max="2070" width="15.7265625" style="7" customWidth="1"/>
    <col min="2071" max="2071" width="21" style="7" customWidth="1"/>
    <col min="2072" max="2072" width="3.7265625" style="7" customWidth="1"/>
    <col min="2073" max="2073" width="16.7265625" style="7" customWidth="1"/>
    <col min="2074" max="2074" width="21.453125" style="7" customWidth="1"/>
    <col min="2075" max="2075" width="13.54296875" style="7" customWidth="1"/>
    <col min="2076" max="2076" width="2.26953125" style="7" customWidth="1"/>
    <col min="2077" max="2077" width="16.54296875" style="7" customWidth="1"/>
    <col min="2078" max="2078" width="14.54296875" style="7" customWidth="1"/>
    <col min="2079" max="2079" width="41.26953125" style="7" customWidth="1"/>
    <col min="2080" max="2080" width="9.26953125" style="7"/>
    <col min="2081" max="2086" width="17" style="7" customWidth="1"/>
    <col min="2087" max="2087" width="9.26953125" style="7" customWidth="1"/>
    <col min="2088" max="2315" width="9.26953125" style="7"/>
    <col min="2316" max="2316" width="16" style="7" customWidth="1"/>
    <col min="2317" max="2317" width="12.7265625" style="7" customWidth="1"/>
    <col min="2318" max="2318" width="12" style="7" customWidth="1"/>
    <col min="2319" max="2319" width="16" style="7" customWidth="1"/>
    <col min="2320" max="2320" width="55" style="7" bestFit="1" customWidth="1"/>
    <col min="2321" max="2321" width="3.26953125" style="7" customWidth="1"/>
    <col min="2322" max="2322" width="16" style="7" customWidth="1"/>
    <col min="2323" max="2323" width="16.26953125" style="7" customWidth="1"/>
    <col min="2324" max="2324" width="14.7265625" style="7" bestFit="1" customWidth="1"/>
    <col min="2325" max="2325" width="3.453125" style="7" customWidth="1"/>
    <col min="2326" max="2326" width="15.7265625" style="7" customWidth="1"/>
    <col min="2327" max="2327" width="21" style="7" customWidth="1"/>
    <col min="2328" max="2328" width="3.7265625" style="7" customWidth="1"/>
    <col min="2329" max="2329" width="16.7265625" style="7" customWidth="1"/>
    <col min="2330" max="2330" width="21.453125" style="7" customWidth="1"/>
    <col min="2331" max="2331" width="13.54296875" style="7" customWidth="1"/>
    <col min="2332" max="2332" width="2.26953125" style="7" customWidth="1"/>
    <col min="2333" max="2333" width="16.54296875" style="7" customWidth="1"/>
    <col min="2334" max="2334" width="14.54296875" style="7" customWidth="1"/>
    <col min="2335" max="2335" width="41.26953125" style="7" customWidth="1"/>
    <col min="2336" max="2336" width="9.26953125" style="7"/>
    <col min="2337" max="2342" width="17" style="7" customWidth="1"/>
    <col min="2343" max="2343" width="9.26953125" style="7" customWidth="1"/>
    <col min="2344" max="2571" width="9.26953125" style="7"/>
    <col min="2572" max="2572" width="16" style="7" customWidth="1"/>
    <col min="2573" max="2573" width="12.7265625" style="7" customWidth="1"/>
    <col min="2574" max="2574" width="12" style="7" customWidth="1"/>
    <col min="2575" max="2575" width="16" style="7" customWidth="1"/>
    <col min="2576" max="2576" width="55" style="7" bestFit="1" customWidth="1"/>
    <col min="2577" max="2577" width="3.26953125" style="7" customWidth="1"/>
    <col min="2578" max="2578" width="16" style="7" customWidth="1"/>
    <col min="2579" max="2579" width="16.26953125" style="7" customWidth="1"/>
    <col min="2580" max="2580" width="14.7265625" style="7" bestFit="1" customWidth="1"/>
    <col min="2581" max="2581" width="3.453125" style="7" customWidth="1"/>
    <col min="2582" max="2582" width="15.7265625" style="7" customWidth="1"/>
    <col min="2583" max="2583" width="21" style="7" customWidth="1"/>
    <col min="2584" max="2584" width="3.7265625" style="7" customWidth="1"/>
    <col min="2585" max="2585" width="16.7265625" style="7" customWidth="1"/>
    <col min="2586" max="2586" width="21.453125" style="7" customWidth="1"/>
    <col min="2587" max="2587" width="13.54296875" style="7" customWidth="1"/>
    <col min="2588" max="2588" width="2.26953125" style="7" customWidth="1"/>
    <col min="2589" max="2589" width="16.54296875" style="7" customWidth="1"/>
    <col min="2590" max="2590" width="14.54296875" style="7" customWidth="1"/>
    <col min="2591" max="2591" width="41.26953125" style="7" customWidth="1"/>
    <col min="2592" max="2592" width="9.26953125" style="7"/>
    <col min="2593" max="2598" width="17" style="7" customWidth="1"/>
    <col min="2599" max="2599" width="9.26953125" style="7" customWidth="1"/>
    <col min="2600" max="2827" width="9.26953125" style="7"/>
    <col min="2828" max="2828" width="16" style="7" customWidth="1"/>
    <col min="2829" max="2829" width="12.7265625" style="7" customWidth="1"/>
    <col min="2830" max="2830" width="12" style="7" customWidth="1"/>
    <col min="2831" max="2831" width="16" style="7" customWidth="1"/>
    <col min="2832" max="2832" width="55" style="7" bestFit="1" customWidth="1"/>
    <col min="2833" max="2833" width="3.26953125" style="7" customWidth="1"/>
    <col min="2834" max="2834" width="16" style="7" customWidth="1"/>
    <col min="2835" max="2835" width="16.26953125" style="7" customWidth="1"/>
    <col min="2836" max="2836" width="14.7265625" style="7" bestFit="1" customWidth="1"/>
    <col min="2837" max="2837" width="3.453125" style="7" customWidth="1"/>
    <col min="2838" max="2838" width="15.7265625" style="7" customWidth="1"/>
    <col min="2839" max="2839" width="21" style="7" customWidth="1"/>
    <col min="2840" max="2840" width="3.7265625" style="7" customWidth="1"/>
    <col min="2841" max="2841" width="16.7265625" style="7" customWidth="1"/>
    <col min="2842" max="2842" width="21.453125" style="7" customWidth="1"/>
    <col min="2843" max="2843" width="13.54296875" style="7" customWidth="1"/>
    <col min="2844" max="2844" width="2.26953125" style="7" customWidth="1"/>
    <col min="2845" max="2845" width="16.54296875" style="7" customWidth="1"/>
    <col min="2846" max="2846" width="14.54296875" style="7" customWidth="1"/>
    <col min="2847" max="2847" width="41.26953125" style="7" customWidth="1"/>
    <col min="2848" max="2848" width="9.26953125" style="7"/>
    <col min="2849" max="2854" width="17" style="7" customWidth="1"/>
    <col min="2855" max="2855" width="9.26953125" style="7" customWidth="1"/>
    <col min="2856" max="3083" width="9.26953125" style="7"/>
    <col min="3084" max="3084" width="16" style="7" customWidth="1"/>
    <col min="3085" max="3085" width="12.7265625" style="7" customWidth="1"/>
    <col min="3086" max="3086" width="12" style="7" customWidth="1"/>
    <col min="3087" max="3087" width="16" style="7" customWidth="1"/>
    <col min="3088" max="3088" width="55" style="7" bestFit="1" customWidth="1"/>
    <col min="3089" max="3089" width="3.26953125" style="7" customWidth="1"/>
    <col min="3090" max="3090" width="16" style="7" customWidth="1"/>
    <col min="3091" max="3091" width="16.26953125" style="7" customWidth="1"/>
    <col min="3092" max="3092" width="14.7265625" style="7" bestFit="1" customWidth="1"/>
    <col min="3093" max="3093" width="3.453125" style="7" customWidth="1"/>
    <col min="3094" max="3094" width="15.7265625" style="7" customWidth="1"/>
    <col min="3095" max="3095" width="21" style="7" customWidth="1"/>
    <col min="3096" max="3096" width="3.7265625" style="7" customWidth="1"/>
    <col min="3097" max="3097" width="16.7265625" style="7" customWidth="1"/>
    <col min="3098" max="3098" width="21.453125" style="7" customWidth="1"/>
    <col min="3099" max="3099" width="13.54296875" style="7" customWidth="1"/>
    <col min="3100" max="3100" width="2.26953125" style="7" customWidth="1"/>
    <col min="3101" max="3101" width="16.54296875" style="7" customWidth="1"/>
    <col min="3102" max="3102" width="14.54296875" style="7" customWidth="1"/>
    <col min="3103" max="3103" width="41.26953125" style="7" customWidth="1"/>
    <col min="3104" max="3104" width="9.26953125" style="7"/>
    <col min="3105" max="3110" width="17" style="7" customWidth="1"/>
    <col min="3111" max="3111" width="9.26953125" style="7" customWidth="1"/>
    <col min="3112" max="3339" width="9.26953125" style="7"/>
    <col min="3340" max="3340" width="16" style="7" customWidth="1"/>
    <col min="3341" max="3341" width="12.7265625" style="7" customWidth="1"/>
    <col min="3342" max="3342" width="12" style="7" customWidth="1"/>
    <col min="3343" max="3343" width="16" style="7" customWidth="1"/>
    <col min="3344" max="3344" width="55" style="7" bestFit="1" customWidth="1"/>
    <col min="3345" max="3345" width="3.26953125" style="7" customWidth="1"/>
    <col min="3346" max="3346" width="16" style="7" customWidth="1"/>
    <col min="3347" max="3347" width="16.26953125" style="7" customWidth="1"/>
    <col min="3348" max="3348" width="14.7265625" style="7" bestFit="1" customWidth="1"/>
    <col min="3349" max="3349" width="3.453125" style="7" customWidth="1"/>
    <col min="3350" max="3350" width="15.7265625" style="7" customWidth="1"/>
    <col min="3351" max="3351" width="21" style="7" customWidth="1"/>
    <col min="3352" max="3352" width="3.7265625" style="7" customWidth="1"/>
    <col min="3353" max="3353" width="16.7265625" style="7" customWidth="1"/>
    <col min="3354" max="3354" width="21.453125" style="7" customWidth="1"/>
    <col min="3355" max="3355" width="13.54296875" style="7" customWidth="1"/>
    <col min="3356" max="3356" width="2.26953125" style="7" customWidth="1"/>
    <col min="3357" max="3357" width="16.54296875" style="7" customWidth="1"/>
    <col min="3358" max="3358" width="14.54296875" style="7" customWidth="1"/>
    <col min="3359" max="3359" width="41.26953125" style="7" customWidth="1"/>
    <col min="3360" max="3360" width="9.26953125" style="7"/>
    <col min="3361" max="3366" width="17" style="7" customWidth="1"/>
    <col min="3367" max="3367" width="9.26953125" style="7" customWidth="1"/>
    <col min="3368" max="3595" width="9.26953125" style="7"/>
    <col min="3596" max="3596" width="16" style="7" customWidth="1"/>
    <col min="3597" max="3597" width="12.7265625" style="7" customWidth="1"/>
    <col min="3598" max="3598" width="12" style="7" customWidth="1"/>
    <col min="3599" max="3599" width="16" style="7" customWidth="1"/>
    <col min="3600" max="3600" width="55" style="7" bestFit="1" customWidth="1"/>
    <col min="3601" max="3601" width="3.26953125" style="7" customWidth="1"/>
    <col min="3602" max="3602" width="16" style="7" customWidth="1"/>
    <col min="3603" max="3603" width="16.26953125" style="7" customWidth="1"/>
    <col min="3604" max="3604" width="14.7265625" style="7" bestFit="1" customWidth="1"/>
    <col min="3605" max="3605" width="3.453125" style="7" customWidth="1"/>
    <col min="3606" max="3606" width="15.7265625" style="7" customWidth="1"/>
    <col min="3607" max="3607" width="21" style="7" customWidth="1"/>
    <col min="3608" max="3608" width="3.7265625" style="7" customWidth="1"/>
    <col min="3609" max="3609" width="16.7265625" style="7" customWidth="1"/>
    <col min="3610" max="3610" width="21.453125" style="7" customWidth="1"/>
    <col min="3611" max="3611" width="13.54296875" style="7" customWidth="1"/>
    <col min="3612" max="3612" width="2.26953125" style="7" customWidth="1"/>
    <col min="3613" max="3613" width="16.54296875" style="7" customWidth="1"/>
    <col min="3614" max="3614" width="14.54296875" style="7" customWidth="1"/>
    <col min="3615" max="3615" width="41.26953125" style="7" customWidth="1"/>
    <col min="3616" max="3616" width="9.26953125" style="7"/>
    <col min="3617" max="3622" width="17" style="7" customWidth="1"/>
    <col min="3623" max="3623" width="9.26953125" style="7" customWidth="1"/>
    <col min="3624" max="3851" width="9.26953125" style="7"/>
    <col min="3852" max="3852" width="16" style="7" customWidth="1"/>
    <col min="3853" max="3853" width="12.7265625" style="7" customWidth="1"/>
    <col min="3854" max="3854" width="12" style="7" customWidth="1"/>
    <col min="3855" max="3855" width="16" style="7" customWidth="1"/>
    <col min="3856" max="3856" width="55" style="7" bestFit="1" customWidth="1"/>
    <col min="3857" max="3857" width="3.26953125" style="7" customWidth="1"/>
    <col min="3858" max="3858" width="16" style="7" customWidth="1"/>
    <col min="3859" max="3859" width="16.26953125" style="7" customWidth="1"/>
    <col min="3860" max="3860" width="14.7265625" style="7" bestFit="1" customWidth="1"/>
    <col min="3861" max="3861" width="3.453125" style="7" customWidth="1"/>
    <col min="3862" max="3862" width="15.7265625" style="7" customWidth="1"/>
    <col min="3863" max="3863" width="21" style="7" customWidth="1"/>
    <col min="3864" max="3864" width="3.7265625" style="7" customWidth="1"/>
    <col min="3865" max="3865" width="16.7265625" style="7" customWidth="1"/>
    <col min="3866" max="3866" width="21.453125" style="7" customWidth="1"/>
    <col min="3867" max="3867" width="13.54296875" style="7" customWidth="1"/>
    <col min="3868" max="3868" width="2.26953125" style="7" customWidth="1"/>
    <col min="3869" max="3869" width="16.54296875" style="7" customWidth="1"/>
    <col min="3870" max="3870" width="14.54296875" style="7" customWidth="1"/>
    <col min="3871" max="3871" width="41.26953125" style="7" customWidth="1"/>
    <col min="3872" max="3872" width="9.26953125" style="7"/>
    <col min="3873" max="3878" width="17" style="7" customWidth="1"/>
    <col min="3879" max="3879" width="9.26953125" style="7" customWidth="1"/>
    <col min="3880" max="4107" width="9.26953125" style="7"/>
    <col min="4108" max="4108" width="16" style="7" customWidth="1"/>
    <col min="4109" max="4109" width="12.7265625" style="7" customWidth="1"/>
    <col min="4110" max="4110" width="12" style="7" customWidth="1"/>
    <col min="4111" max="4111" width="16" style="7" customWidth="1"/>
    <col min="4112" max="4112" width="55" style="7" bestFit="1" customWidth="1"/>
    <col min="4113" max="4113" width="3.26953125" style="7" customWidth="1"/>
    <col min="4114" max="4114" width="16" style="7" customWidth="1"/>
    <col min="4115" max="4115" width="16.26953125" style="7" customWidth="1"/>
    <col min="4116" max="4116" width="14.7265625" style="7" bestFit="1" customWidth="1"/>
    <col min="4117" max="4117" width="3.453125" style="7" customWidth="1"/>
    <col min="4118" max="4118" width="15.7265625" style="7" customWidth="1"/>
    <col min="4119" max="4119" width="21" style="7" customWidth="1"/>
    <col min="4120" max="4120" width="3.7265625" style="7" customWidth="1"/>
    <col min="4121" max="4121" width="16.7265625" style="7" customWidth="1"/>
    <col min="4122" max="4122" width="21.453125" style="7" customWidth="1"/>
    <col min="4123" max="4123" width="13.54296875" style="7" customWidth="1"/>
    <col min="4124" max="4124" width="2.26953125" style="7" customWidth="1"/>
    <col min="4125" max="4125" width="16.54296875" style="7" customWidth="1"/>
    <col min="4126" max="4126" width="14.54296875" style="7" customWidth="1"/>
    <col min="4127" max="4127" width="41.26953125" style="7" customWidth="1"/>
    <col min="4128" max="4128" width="9.26953125" style="7"/>
    <col min="4129" max="4134" width="17" style="7" customWidth="1"/>
    <col min="4135" max="4135" width="9.26953125" style="7" customWidth="1"/>
    <col min="4136" max="4363" width="9.26953125" style="7"/>
    <col min="4364" max="4364" width="16" style="7" customWidth="1"/>
    <col min="4365" max="4365" width="12.7265625" style="7" customWidth="1"/>
    <col min="4366" max="4366" width="12" style="7" customWidth="1"/>
    <col min="4367" max="4367" width="16" style="7" customWidth="1"/>
    <col min="4368" max="4368" width="55" style="7" bestFit="1" customWidth="1"/>
    <col min="4369" max="4369" width="3.26953125" style="7" customWidth="1"/>
    <col min="4370" max="4370" width="16" style="7" customWidth="1"/>
    <col min="4371" max="4371" width="16.26953125" style="7" customWidth="1"/>
    <col min="4372" max="4372" width="14.7265625" style="7" bestFit="1" customWidth="1"/>
    <col min="4373" max="4373" width="3.453125" style="7" customWidth="1"/>
    <col min="4374" max="4374" width="15.7265625" style="7" customWidth="1"/>
    <col min="4375" max="4375" width="21" style="7" customWidth="1"/>
    <col min="4376" max="4376" width="3.7265625" style="7" customWidth="1"/>
    <col min="4377" max="4377" width="16.7265625" style="7" customWidth="1"/>
    <col min="4378" max="4378" width="21.453125" style="7" customWidth="1"/>
    <col min="4379" max="4379" width="13.54296875" style="7" customWidth="1"/>
    <col min="4380" max="4380" width="2.26953125" style="7" customWidth="1"/>
    <col min="4381" max="4381" width="16.54296875" style="7" customWidth="1"/>
    <col min="4382" max="4382" width="14.54296875" style="7" customWidth="1"/>
    <col min="4383" max="4383" width="41.26953125" style="7" customWidth="1"/>
    <col min="4384" max="4384" width="9.26953125" style="7"/>
    <col min="4385" max="4390" width="17" style="7" customWidth="1"/>
    <col min="4391" max="4391" width="9.26953125" style="7" customWidth="1"/>
    <col min="4392" max="4619" width="9.26953125" style="7"/>
    <col min="4620" max="4620" width="16" style="7" customWidth="1"/>
    <col min="4621" max="4621" width="12.7265625" style="7" customWidth="1"/>
    <col min="4622" max="4622" width="12" style="7" customWidth="1"/>
    <col min="4623" max="4623" width="16" style="7" customWidth="1"/>
    <col min="4624" max="4624" width="55" style="7" bestFit="1" customWidth="1"/>
    <col min="4625" max="4625" width="3.26953125" style="7" customWidth="1"/>
    <col min="4626" max="4626" width="16" style="7" customWidth="1"/>
    <col min="4627" max="4627" width="16.26953125" style="7" customWidth="1"/>
    <col min="4628" max="4628" width="14.7265625" style="7" bestFit="1" customWidth="1"/>
    <col min="4629" max="4629" width="3.453125" style="7" customWidth="1"/>
    <col min="4630" max="4630" width="15.7265625" style="7" customWidth="1"/>
    <col min="4631" max="4631" width="21" style="7" customWidth="1"/>
    <col min="4632" max="4632" width="3.7265625" style="7" customWidth="1"/>
    <col min="4633" max="4633" width="16.7265625" style="7" customWidth="1"/>
    <col min="4634" max="4634" width="21.453125" style="7" customWidth="1"/>
    <col min="4635" max="4635" width="13.54296875" style="7" customWidth="1"/>
    <col min="4636" max="4636" width="2.26953125" style="7" customWidth="1"/>
    <col min="4637" max="4637" width="16.54296875" style="7" customWidth="1"/>
    <col min="4638" max="4638" width="14.54296875" style="7" customWidth="1"/>
    <col min="4639" max="4639" width="41.26953125" style="7" customWidth="1"/>
    <col min="4640" max="4640" width="9.26953125" style="7"/>
    <col min="4641" max="4646" width="17" style="7" customWidth="1"/>
    <col min="4647" max="4647" width="9.26953125" style="7" customWidth="1"/>
    <col min="4648" max="4875" width="9.26953125" style="7"/>
    <col min="4876" max="4876" width="16" style="7" customWidth="1"/>
    <col min="4877" max="4877" width="12.7265625" style="7" customWidth="1"/>
    <col min="4878" max="4878" width="12" style="7" customWidth="1"/>
    <col min="4879" max="4879" width="16" style="7" customWidth="1"/>
    <col min="4880" max="4880" width="55" style="7" bestFit="1" customWidth="1"/>
    <col min="4881" max="4881" width="3.26953125" style="7" customWidth="1"/>
    <col min="4882" max="4882" width="16" style="7" customWidth="1"/>
    <col min="4883" max="4883" width="16.26953125" style="7" customWidth="1"/>
    <col min="4884" max="4884" width="14.7265625" style="7" bestFit="1" customWidth="1"/>
    <col min="4885" max="4885" width="3.453125" style="7" customWidth="1"/>
    <col min="4886" max="4886" width="15.7265625" style="7" customWidth="1"/>
    <col min="4887" max="4887" width="21" style="7" customWidth="1"/>
    <col min="4888" max="4888" width="3.7265625" style="7" customWidth="1"/>
    <col min="4889" max="4889" width="16.7265625" style="7" customWidth="1"/>
    <col min="4890" max="4890" width="21.453125" style="7" customWidth="1"/>
    <col min="4891" max="4891" width="13.54296875" style="7" customWidth="1"/>
    <col min="4892" max="4892" width="2.26953125" style="7" customWidth="1"/>
    <col min="4893" max="4893" width="16.54296875" style="7" customWidth="1"/>
    <col min="4894" max="4894" width="14.54296875" style="7" customWidth="1"/>
    <col min="4895" max="4895" width="41.26953125" style="7" customWidth="1"/>
    <col min="4896" max="4896" width="9.26953125" style="7"/>
    <col min="4897" max="4902" width="17" style="7" customWidth="1"/>
    <col min="4903" max="4903" width="9.26953125" style="7" customWidth="1"/>
    <col min="4904" max="5131" width="9.26953125" style="7"/>
    <col min="5132" max="5132" width="16" style="7" customWidth="1"/>
    <col min="5133" max="5133" width="12.7265625" style="7" customWidth="1"/>
    <col min="5134" max="5134" width="12" style="7" customWidth="1"/>
    <col min="5135" max="5135" width="16" style="7" customWidth="1"/>
    <col min="5136" max="5136" width="55" style="7" bestFit="1" customWidth="1"/>
    <col min="5137" max="5137" width="3.26953125" style="7" customWidth="1"/>
    <col min="5138" max="5138" width="16" style="7" customWidth="1"/>
    <col min="5139" max="5139" width="16.26953125" style="7" customWidth="1"/>
    <col min="5140" max="5140" width="14.7265625" style="7" bestFit="1" customWidth="1"/>
    <col min="5141" max="5141" width="3.453125" style="7" customWidth="1"/>
    <col min="5142" max="5142" width="15.7265625" style="7" customWidth="1"/>
    <col min="5143" max="5143" width="21" style="7" customWidth="1"/>
    <col min="5144" max="5144" width="3.7265625" style="7" customWidth="1"/>
    <col min="5145" max="5145" width="16.7265625" style="7" customWidth="1"/>
    <col min="5146" max="5146" width="21.453125" style="7" customWidth="1"/>
    <col min="5147" max="5147" width="13.54296875" style="7" customWidth="1"/>
    <col min="5148" max="5148" width="2.26953125" style="7" customWidth="1"/>
    <col min="5149" max="5149" width="16.54296875" style="7" customWidth="1"/>
    <col min="5150" max="5150" width="14.54296875" style="7" customWidth="1"/>
    <col min="5151" max="5151" width="41.26953125" style="7" customWidth="1"/>
    <col min="5152" max="5152" width="9.26953125" style="7"/>
    <col min="5153" max="5158" width="17" style="7" customWidth="1"/>
    <col min="5159" max="5159" width="9.26953125" style="7" customWidth="1"/>
    <col min="5160" max="5387" width="9.26953125" style="7"/>
    <col min="5388" max="5388" width="16" style="7" customWidth="1"/>
    <col min="5389" max="5389" width="12.7265625" style="7" customWidth="1"/>
    <col min="5390" max="5390" width="12" style="7" customWidth="1"/>
    <col min="5391" max="5391" width="16" style="7" customWidth="1"/>
    <col min="5392" max="5392" width="55" style="7" bestFit="1" customWidth="1"/>
    <col min="5393" max="5393" width="3.26953125" style="7" customWidth="1"/>
    <col min="5394" max="5394" width="16" style="7" customWidth="1"/>
    <col min="5395" max="5395" width="16.26953125" style="7" customWidth="1"/>
    <col min="5396" max="5396" width="14.7265625" style="7" bestFit="1" customWidth="1"/>
    <col min="5397" max="5397" width="3.453125" style="7" customWidth="1"/>
    <col min="5398" max="5398" width="15.7265625" style="7" customWidth="1"/>
    <col min="5399" max="5399" width="21" style="7" customWidth="1"/>
    <col min="5400" max="5400" width="3.7265625" style="7" customWidth="1"/>
    <col min="5401" max="5401" width="16.7265625" style="7" customWidth="1"/>
    <col min="5402" max="5402" width="21.453125" style="7" customWidth="1"/>
    <col min="5403" max="5403" width="13.54296875" style="7" customWidth="1"/>
    <col min="5404" max="5404" width="2.26953125" style="7" customWidth="1"/>
    <col min="5405" max="5405" width="16.54296875" style="7" customWidth="1"/>
    <col min="5406" max="5406" width="14.54296875" style="7" customWidth="1"/>
    <col min="5407" max="5407" width="41.26953125" style="7" customWidth="1"/>
    <col min="5408" max="5408" width="9.26953125" style="7"/>
    <col min="5409" max="5414" width="17" style="7" customWidth="1"/>
    <col min="5415" max="5415" width="9.26953125" style="7" customWidth="1"/>
    <col min="5416" max="5643" width="9.26953125" style="7"/>
    <col min="5644" max="5644" width="16" style="7" customWidth="1"/>
    <col min="5645" max="5645" width="12.7265625" style="7" customWidth="1"/>
    <col min="5646" max="5646" width="12" style="7" customWidth="1"/>
    <col min="5647" max="5647" width="16" style="7" customWidth="1"/>
    <col min="5648" max="5648" width="55" style="7" bestFit="1" customWidth="1"/>
    <col min="5649" max="5649" width="3.26953125" style="7" customWidth="1"/>
    <col min="5650" max="5650" width="16" style="7" customWidth="1"/>
    <col min="5651" max="5651" width="16.26953125" style="7" customWidth="1"/>
    <col min="5652" max="5652" width="14.7265625" style="7" bestFit="1" customWidth="1"/>
    <col min="5653" max="5653" width="3.453125" style="7" customWidth="1"/>
    <col min="5654" max="5654" width="15.7265625" style="7" customWidth="1"/>
    <col min="5655" max="5655" width="21" style="7" customWidth="1"/>
    <col min="5656" max="5656" width="3.7265625" style="7" customWidth="1"/>
    <col min="5657" max="5657" width="16.7265625" style="7" customWidth="1"/>
    <col min="5658" max="5658" width="21.453125" style="7" customWidth="1"/>
    <col min="5659" max="5659" width="13.54296875" style="7" customWidth="1"/>
    <col min="5660" max="5660" width="2.26953125" style="7" customWidth="1"/>
    <col min="5661" max="5661" width="16.54296875" style="7" customWidth="1"/>
    <col min="5662" max="5662" width="14.54296875" style="7" customWidth="1"/>
    <col min="5663" max="5663" width="41.26953125" style="7" customWidth="1"/>
    <col min="5664" max="5664" width="9.26953125" style="7"/>
    <col min="5665" max="5670" width="17" style="7" customWidth="1"/>
    <col min="5671" max="5671" width="9.26953125" style="7" customWidth="1"/>
    <col min="5672" max="5899" width="9.26953125" style="7"/>
    <col min="5900" max="5900" width="16" style="7" customWidth="1"/>
    <col min="5901" max="5901" width="12.7265625" style="7" customWidth="1"/>
    <col min="5902" max="5902" width="12" style="7" customWidth="1"/>
    <col min="5903" max="5903" width="16" style="7" customWidth="1"/>
    <col min="5904" max="5904" width="55" style="7" bestFit="1" customWidth="1"/>
    <col min="5905" max="5905" width="3.26953125" style="7" customWidth="1"/>
    <col min="5906" max="5906" width="16" style="7" customWidth="1"/>
    <col min="5907" max="5907" width="16.26953125" style="7" customWidth="1"/>
    <col min="5908" max="5908" width="14.7265625" style="7" bestFit="1" customWidth="1"/>
    <col min="5909" max="5909" width="3.453125" style="7" customWidth="1"/>
    <col min="5910" max="5910" width="15.7265625" style="7" customWidth="1"/>
    <col min="5911" max="5911" width="21" style="7" customWidth="1"/>
    <col min="5912" max="5912" width="3.7265625" style="7" customWidth="1"/>
    <col min="5913" max="5913" width="16.7265625" style="7" customWidth="1"/>
    <col min="5914" max="5914" width="21.453125" style="7" customWidth="1"/>
    <col min="5915" max="5915" width="13.54296875" style="7" customWidth="1"/>
    <col min="5916" max="5916" width="2.26953125" style="7" customWidth="1"/>
    <col min="5917" max="5917" width="16.54296875" style="7" customWidth="1"/>
    <col min="5918" max="5918" width="14.54296875" style="7" customWidth="1"/>
    <col min="5919" max="5919" width="41.26953125" style="7" customWidth="1"/>
    <col min="5920" max="5920" width="9.26953125" style="7"/>
    <col min="5921" max="5926" width="17" style="7" customWidth="1"/>
    <col min="5927" max="5927" width="9.26953125" style="7" customWidth="1"/>
    <col min="5928" max="6155" width="9.26953125" style="7"/>
    <col min="6156" max="6156" width="16" style="7" customWidth="1"/>
    <col min="6157" max="6157" width="12.7265625" style="7" customWidth="1"/>
    <col min="6158" max="6158" width="12" style="7" customWidth="1"/>
    <col min="6159" max="6159" width="16" style="7" customWidth="1"/>
    <col min="6160" max="6160" width="55" style="7" bestFit="1" customWidth="1"/>
    <col min="6161" max="6161" width="3.26953125" style="7" customWidth="1"/>
    <col min="6162" max="6162" width="16" style="7" customWidth="1"/>
    <col min="6163" max="6163" width="16.26953125" style="7" customWidth="1"/>
    <col min="6164" max="6164" width="14.7265625" style="7" bestFit="1" customWidth="1"/>
    <col min="6165" max="6165" width="3.453125" style="7" customWidth="1"/>
    <col min="6166" max="6166" width="15.7265625" style="7" customWidth="1"/>
    <col min="6167" max="6167" width="21" style="7" customWidth="1"/>
    <col min="6168" max="6168" width="3.7265625" style="7" customWidth="1"/>
    <col min="6169" max="6169" width="16.7265625" style="7" customWidth="1"/>
    <col min="6170" max="6170" width="21.453125" style="7" customWidth="1"/>
    <col min="6171" max="6171" width="13.54296875" style="7" customWidth="1"/>
    <col min="6172" max="6172" width="2.26953125" style="7" customWidth="1"/>
    <col min="6173" max="6173" width="16.54296875" style="7" customWidth="1"/>
    <col min="6174" max="6174" width="14.54296875" style="7" customWidth="1"/>
    <col min="6175" max="6175" width="41.26953125" style="7" customWidth="1"/>
    <col min="6176" max="6176" width="9.26953125" style="7"/>
    <col min="6177" max="6182" width="17" style="7" customWidth="1"/>
    <col min="6183" max="6183" width="9.26953125" style="7" customWidth="1"/>
    <col min="6184" max="6411" width="9.26953125" style="7"/>
    <col min="6412" max="6412" width="16" style="7" customWidth="1"/>
    <col min="6413" max="6413" width="12.7265625" style="7" customWidth="1"/>
    <col min="6414" max="6414" width="12" style="7" customWidth="1"/>
    <col min="6415" max="6415" width="16" style="7" customWidth="1"/>
    <col min="6416" max="6416" width="55" style="7" bestFit="1" customWidth="1"/>
    <col min="6417" max="6417" width="3.26953125" style="7" customWidth="1"/>
    <col min="6418" max="6418" width="16" style="7" customWidth="1"/>
    <col min="6419" max="6419" width="16.26953125" style="7" customWidth="1"/>
    <col min="6420" max="6420" width="14.7265625" style="7" bestFit="1" customWidth="1"/>
    <col min="6421" max="6421" width="3.453125" style="7" customWidth="1"/>
    <col min="6422" max="6422" width="15.7265625" style="7" customWidth="1"/>
    <col min="6423" max="6423" width="21" style="7" customWidth="1"/>
    <col min="6424" max="6424" width="3.7265625" style="7" customWidth="1"/>
    <col min="6425" max="6425" width="16.7265625" style="7" customWidth="1"/>
    <col min="6426" max="6426" width="21.453125" style="7" customWidth="1"/>
    <col min="6427" max="6427" width="13.54296875" style="7" customWidth="1"/>
    <col min="6428" max="6428" width="2.26953125" style="7" customWidth="1"/>
    <col min="6429" max="6429" width="16.54296875" style="7" customWidth="1"/>
    <col min="6430" max="6430" width="14.54296875" style="7" customWidth="1"/>
    <col min="6431" max="6431" width="41.26953125" style="7" customWidth="1"/>
    <col min="6432" max="6432" width="9.26953125" style="7"/>
    <col min="6433" max="6438" width="17" style="7" customWidth="1"/>
    <col min="6439" max="6439" width="9.26953125" style="7" customWidth="1"/>
    <col min="6440" max="6667" width="9.26953125" style="7"/>
    <col min="6668" max="6668" width="16" style="7" customWidth="1"/>
    <col min="6669" max="6669" width="12.7265625" style="7" customWidth="1"/>
    <col min="6670" max="6670" width="12" style="7" customWidth="1"/>
    <col min="6671" max="6671" width="16" style="7" customWidth="1"/>
    <col min="6672" max="6672" width="55" style="7" bestFit="1" customWidth="1"/>
    <col min="6673" max="6673" width="3.26953125" style="7" customWidth="1"/>
    <col min="6674" max="6674" width="16" style="7" customWidth="1"/>
    <col min="6675" max="6675" width="16.26953125" style="7" customWidth="1"/>
    <col min="6676" max="6676" width="14.7265625" style="7" bestFit="1" customWidth="1"/>
    <col min="6677" max="6677" width="3.453125" style="7" customWidth="1"/>
    <col min="6678" max="6678" width="15.7265625" style="7" customWidth="1"/>
    <col min="6679" max="6679" width="21" style="7" customWidth="1"/>
    <col min="6680" max="6680" width="3.7265625" style="7" customWidth="1"/>
    <col min="6681" max="6681" width="16.7265625" style="7" customWidth="1"/>
    <col min="6682" max="6682" width="21.453125" style="7" customWidth="1"/>
    <col min="6683" max="6683" width="13.54296875" style="7" customWidth="1"/>
    <col min="6684" max="6684" width="2.26953125" style="7" customWidth="1"/>
    <col min="6685" max="6685" width="16.54296875" style="7" customWidth="1"/>
    <col min="6686" max="6686" width="14.54296875" style="7" customWidth="1"/>
    <col min="6687" max="6687" width="41.26953125" style="7" customWidth="1"/>
    <col min="6688" max="6688" width="9.26953125" style="7"/>
    <col min="6689" max="6694" width="17" style="7" customWidth="1"/>
    <col min="6695" max="6695" width="9.26953125" style="7" customWidth="1"/>
    <col min="6696" max="6923" width="9.26953125" style="7"/>
    <col min="6924" max="6924" width="16" style="7" customWidth="1"/>
    <col min="6925" max="6925" width="12.7265625" style="7" customWidth="1"/>
    <col min="6926" max="6926" width="12" style="7" customWidth="1"/>
    <col min="6927" max="6927" width="16" style="7" customWidth="1"/>
    <col min="6928" max="6928" width="55" style="7" bestFit="1" customWidth="1"/>
    <col min="6929" max="6929" width="3.26953125" style="7" customWidth="1"/>
    <col min="6930" max="6930" width="16" style="7" customWidth="1"/>
    <col min="6931" max="6931" width="16.26953125" style="7" customWidth="1"/>
    <col min="6932" max="6932" width="14.7265625" style="7" bestFit="1" customWidth="1"/>
    <col min="6933" max="6933" width="3.453125" style="7" customWidth="1"/>
    <col min="6934" max="6934" width="15.7265625" style="7" customWidth="1"/>
    <col min="6935" max="6935" width="21" style="7" customWidth="1"/>
    <col min="6936" max="6936" width="3.7265625" style="7" customWidth="1"/>
    <col min="6937" max="6937" width="16.7265625" style="7" customWidth="1"/>
    <col min="6938" max="6938" width="21.453125" style="7" customWidth="1"/>
    <col min="6939" max="6939" width="13.54296875" style="7" customWidth="1"/>
    <col min="6940" max="6940" width="2.26953125" style="7" customWidth="1"/>
    <col min="6941" max="6941" width="16.54296875" style="7" customWidth="1"/>
    <col min="6942" max="6942" width="14.54296875" style="7" customWidth="1"/>
    <col min="6943" max="6943" width="41.26953125" style="7" customWidth="1"/>
    <col min="6944" max="6944" width="9.26953125" style="7"/>
    <col min="6945" max="6950" width="17" style="7" customWidth="1"/>
    <col min="6951" max="6951" width="9.26953125" style="7" customWidth="1"/>
    <col min="6952" max="7179" width="9.26953125" style="7"/>
    <col min="7180" max="7180" width="16" style="7" customWidth="1"/>
    <col min="7181" max="7181" width="12.7265625" style="7" customWidth="1"/>
    <col min="7182" max="7182" width="12" style="7" customWidth="1"/>
    <col min="7183" max="7183" width="16" style="7" customWidth="1"/>
    <col min="7184" max="7184" width="55" style="7" bestFit="1" customWidth="1"/>
    <col min="7185" max="7185" width="3.26953125" style="7" customWidth="1"/>
    <col min="7186" max="7186" width="16" style="7" customWidth="1"/>
    <col min="7187" max="7187" width="16.26953125" style="7" customWidth="1"/>
    <col min="7188" max="7188" width="14.7265625" style="7" bestFit="1" customWidth="1"/>
    <col min="7189" max="7189" width="3.453125" style="7" customWidth="1"/>
    <col min="7190" max="7190" width="15.7265625" style="7" customWidth="1"/>
    <col min="7191" max="7191" width="21" style="7" customWidth="1"/>
    <col min="7192" max="7192" width="3.7265625" style="7" customWidth="1"/>
    <col min="7193" max="7193" width="16.7265625" style="7" customWidth="1"/>
    <col min="7194" max="7194" width="21.453125" style="7" customWidth="1"/>
    <col min="7195" max="7195" width="13.54296875" style="7" customWidth="1"/>
    <col min="7196" max="7196" width="2.26953125" style="7" customWidth="1"/>
    <col min="7197" max="7197" width="16.54296875" style="7" customWidth="1"/>
    <col min="7198" max="7198" width="14.54296875" style="7" customWidth="1"/>
    <col min="7199" max="7199" width="41.26953125" style="7" customWidth="1"/>
    <col min="7200" max="7200" width="9.26953125" style="7"/>
    <col min="7201" max="7206" width="17" style="7" customWidth="1"/>
    <col min="7207" max="7207" width="9.26953125" style="7" customWidth="1"/>
    <col min="7208" max="7435" width="9.26953125" style="7"/>
    <col min="7436" max="7436" width="16" style="7" customWidth="1"/>
    <col min="7437" max="7437" width="12.7265625" style="7" customWidth="1"/>
    <col min="7438" max="7438" width="12" style="7" customWidth="1"/>
    <col min="7439" max="7439" width="16" style="7" customWidth="1"/>
    <col min="7440" max="7440" width="55" style="7" bestFit="1" customWidth="1"/>
    <col min="7441" max="7441" width="3.26953125" style="7" customWidth="1"/>
    <col min="7442" max="7442" width="16" style="7" customWidth="1"/>
    <col min="7443" max="7443" width="16.26953125" style="7" customWidth="1"/>
    <col min="7444" max="7444" width="14.7265625" style="7" bestFit="1" customWidth="1"/>
    <col min="7445" max="7445" width="3.453125" style="7" customWidth="1"/>
    <col min="7446" max="7446" width="15.7265625" style="7" customWidth="1"/>
    <col min="7447" max="7447" width="21" style="7" customWidth="1"/>
    <col min="7448" max="7448" width="3.7265625" style="7" customWidth="1"/>
    <col min="7449" max="7449" width="16.7265625" style="7" customWidth="1"/>
    <col min="7450" max="7450" width="21.453125" style="7" customWidth="1"/>
    <col min="7451" max="7451" width="13.54296875" style="7" customWidth="1"/>
    <col min="7452" max="7452" width="2.26953125" style="7" customWidth="1"/>
    <col min="7453" max="7453" width="16.54296875" style="7" customWidth="1"/>
    <col min="7454" max="7454" width="14.54296875" style="7" customWidth="1"/>
    <col min="7455" max="7455" width="41.26953125" style="7" customWidth="1"/>
    <col min="7456" max="7456" width="9.26953125" style="7"/>
    <col min="7457" max="7462" width="17" style="7" customWidth="1"/>
    <col min="7463" max="7463" width="9.26953125" style="7" customWidth="1"/>
    <col min="7464" max="7691" width="9.26953125" style="7"/>
    <col min="7692" max="7692" width="16" style="7" customWidth="1"/>
    <col min="7693" max="7693" width="12.7265625" style="7" customWidth="1"/>
    <col min="7694" max="7694" width="12" style="7" customWidth="1"/>
    <col min="7695" max="7695" width="16" style="7" customWidth="1"/>
    <col min="7696" max="7696" width="55" style="7" bestFit="1" customWidth="1"/>
    <col min="7697" max="7697" width="3.26953125" style="7" customWidth="1"/>
    <col min="7698" max="7698" width="16" style="7" customWidth="1"/>
    <col min="7699" max="7699" width="16.26953125" style="7" customWidth="1"/>
    <col min="7700" max="7700" width="14.7265625" style="7" bestFit="1" customWidth="1"/>
    <col min="7701" max="7701" width="3.453125" style="7" customWidth="1"/>
    <col min="7702" max="7702" width="15.7265625" style="7" customWidth="1"/>
    <col min="7703" max="7703" width="21" style="7" customWidth="1"/>
    <col min="7704" max="7704" width="3.7265625" style="7" customWidth="1"/>
    <col min="7705" max="7705" width="16.7265625" style="7" customWidth="1"/>
    <col min="7706" max="7706" width="21.453125" style="7" customWidth="1"/>
    <col min="7707" max="7707" width="13.54296875" style="7" customWidth="1"/>
    <col min="7708" max="7708" width="2.26953125" style="7" customWidth="1"/>
    <col min="7709" max="7709" width="16.54296875" style="7" customWidth="1"/>
    <col min="7710" max="7710" width="14.54296875" style="7" customWidth="1"/>
    <col min="7711" max="7711" width="41.26953125" style="7" customWidth="1"/>
    <col min="7712" max="7712" width="9.26953125" style="7"/>
    <col min="7713" max="7718" width="17" style="7" customWidth="1"/>
    <col min="7719" max="7719" width="9.26953125" style="7" customWidth="1"/>
    <col min="7720" max="7947" width="9.26953125" style="7"/>
    <col min="7948" max="7948" width="16" style="7" customWidth="1"/>
    <col min="7949" max="7949" width="12.7265625" style="7" customWidth="1"/>
    <col min="7950" max="7950" width="12" style="7" customWidth="1"/>
    <col min="7951" max="7951" width="16" style="7" customWidth="1"/>
    <col min="7952" max="7952" width="55" style="7" bestFit="1" customWidth="1"/>
    <col min="7953" max="7953" width="3.26953125" style="7" customWidth="1"/>
    <col min="7954" max="7954" width="16" style="7" customWidth="1"/>
    <col min="7955" max="7955" width="16.26953125" style="7" customWidth="1"/>
    <col min="7956" max="7956" width="14.7265625" style="7" bestFit="1" customWidth="1"/>
    <col min="7957" max="7957" width="3.453125" style="7" customWidth="1"/>
    <col min="7958" max="7958" width="15.7265625" style="7" customWidth="1"/>
    <col min="7959" max="7959" width="21" style="7" customWidth="1"/>
    <col min="7960" max="7960" width="3.7265625" style="7" customWidth="1"/>
    <col min="7961" max="7961" width="16.7265625" style="7" customWidth="1"/>
    <col min="7962" max="7962" width="21.453125" style="7" customWidth="1"/>
    <col min="7963" max="7963" width="13.54296875" style="7" customWidth="1"/>
    <col min="7964" max="7964" width="2.26953125" style="7" customWidth="1"/>
    <col min="7965" max="7965" width="16.54296875" style="7" customWidth="1"/>
    <col min="7966" max="7966" width="14.54296875" style="7" customWidth="1"/>
    <col min="7967" max="7967" width="41.26953125" style="7" customWidth="1"/>
    <col min="7968" max="7968" width="9.26953125" style="7"/>
    <col min="7969" max="7974" width="17" style="7" customWidth="1"/>
    <col min="7975" max="7975" width="9.26953125" style="7" customWidth="1"/>
    <col min="7976" max="8203" width="9.26953125" style="7"/>
    <col min="8204" max="8204" width="16" style="7" customWidth="1"/>
    <col min="8205" max="8205" width="12.7265625" style="7" customWidth="1"/>
    <col min="8206" max="8206" width="12" style="7" customWidth="1"/>
    <col min="8207" max="8207" width="16" style="7" customWidth="1"/>
    <col min="8208" max="8208" width="55" style="7" bestFit="1" customWidth="1"/>
    <col min="8209" max="8209" width="3.26953125" style="7" customWidth="1"/>
    <col min="8210" max="8210" width="16" style="7" customWidth="1"/>
    <col min="8211" max="8211" width="16.26953125" style="7" customWidth="1"/>
    <col min="8212" max="8212" width="14.7265625" style="7" bestFit="1" customWidth="1"/>
    <col min="8213" max="8213" width="3.453125" style="7" customWidth="1"/>
    <col min="8214" max="8214" width="15.7265625" style="7" customWidth="1"/>
    <col min="8215" max="8215" width="21" style="7" customWidth="1"/>
    <col min="8216" max="8216" width="3.7265625" style="7" customWidth="1"/>
    <col min="8217" max="8217" width="16.7265625" style="7" customWidth="1"/>
    <col min="8218" max="8218" width="21.453125" style="7" customWidth="1"/>
    <col min="8219" max="8219" width="13.54296875" style="7" customWidth="1"/>
    <col min="8220" max="8220" width="2.26953125" style="7" customWidth="1"/>
    <col min="8221" max="8221" width="16.54296875" style="7" customWidth="1"/>
    <col min="8222" max="8222" width="14.54296875" style="7" customWidth="1"/>
    <col min="8223" max="8223" width="41.26953125" style="7" customWidth="1"/>
    <col min="8224" max="8224" width="9.26953125" style="7"/>
    <col min="8225" max="8230" width="17" style="7" customWidth="1"/>
    <col min="8231" max="8231" width="9.26953125" style="7" customWidth="1"/>
    <col min="8232" max="8459" width="9.26953125" style="7"/>
    <col min="8460" max="8460" width="16" style="7" customWidth="1"/>
    <col min="8461" max="8461" width="12.7265625" style="7" customWidth="1"/>
    <col min="8462" max="8462" width="12" style="7" customWidth="1"/>
    <col min="8463" max="8463" width="16" style="7" customWidth="1"/>
    <col min="8464" max="8464" width="55" style="7" bestFit="1" customWidth="1"/>
    <col min="8465" max="8465" width="3.26953125" style="7" customWidth="1"/>
    <col min="8466" max="8466" width="16" style="7" customWidth="1"/>
    <col min="8467" max="8467" width="16.26953125" style="7" customWidth="1"/>
    <col min="8468" max="8468" width="14.7265625" style="7" bestFit="1" customWidth="1"/>
    <col min="8469" max="8469" width="3.453125" style="7" customWidth="1"/>
    <col min="8470" max="8470" width="15.7265625" style="7" customWidth="1"/>
    <col min="8471" max="8471" width="21" style="7" customWidth="1"/>
    <col min="8472" max="8472" width="3.7265625" style="7" customWidth="1"/>
    <col min="8473" max="8473" width="16.7265625" style="7" customWidth="1"/>
    <col min="8474" max="8474" width="21.453125" style="7" customWidth="1"/>
    <col min="8475" max="8475" width="13.54296875" style="7" customWidth="1"/>
    <col min="8476" max="8476" width="2.26953125" style="7" customWidth="1"/>
    <col min="8477" max="8477" width="16.54296875" style="7" customWidth="1"/>
    <col min="8478" max="8478" width="14.54296875" style="7" customWidth="1"/>
    <col min="8479" max="8479" width="41.26953125" style="7" customWidth="1"/>
    <col min="8480" max="8480" width="9.26953125" style="7"/>
    <col min="8481" max="8486" width="17" style="7" customWidth="1"/>
    <col min="8487" max="8487" width="9.26953125" style="7" customWidth="1"/>
    <col min="8488" max="8715" width="9.26953125" style="7"/>
    <col min="8716" max="8716" width="16" style="7" customWidth="1"/>
    <col min="8717" max="8717" width="12.7265625" style="7" customWidth="1"/>
    <col min="8718" max="8718" width="12" style="7" customWidth="1"/>
    <col min="8719" max="8719" width="16" style="7" customWidth="1"/>
    <col min="8720" max="8720" width="55" style="7" bestFit="1" customWidth="1"/>
    <col min="8721" max="8721" width="3.26953125" style="7" customWidth="1"/>
    <col min="8722" max="8722" width="16" style="7" customWidth="1"/>
    <col min="8723" max="8723" width="16.26953125" style="7" customWidth="1"/>
    <col min="8724" max="8724" width="14.7265625" style="7" bestFit="1" customWidth="1"/>
    <col min="8725" max="8725" width="3.453125" style="7" customWidth="1"/>
    <col min="8726" max="8726" width="15.7265625" style="7" customWidth="1"/>
    <col min="8727" max="8727" width="21" style="7" customWidth="1"/>
    <col min="8728" max="8728" width="3.7265625" style="7" customWidth="1"/>
    <col min="8729" max="8729" width="16.7265625" style="7" customWidth="1"/>
    <col min="8730" max="8730" width="21.453125" style="7" customWidth="1"/>
    <col min="8731" max="8731" width="13.54296875" style="7" customWidth="1"/>
    <col min="8732" max="8732" width="2.26953125" style="7" customWidth="1"/>
    <col min="8733" max="8733" width="16.54296875" style="7" customWidth="1"/>
    <col min="8734" max="8734" width="14.54296875" style="7" customWidth="1"/>
    <col min="8735" max="8735" width="41.26953125" style="7" customWidth="1"/>
    <col min="8736" max="8736" width="9.26953125" style="7"/>
    <col min="8737" max="8742" width="17" style="7" customWidth="1"/>
    <col min="8743" max="8743" width="9.26953125" style="7" customWidth="1"/>
    <col min="8744" max="8971" width="9.26953125" style="7"/>
    <col min="8972" max="8972" width="16" style="7" customWidth="1"/>
    <col min="8973" max="8973" width="12.7265625" style="7" customWidth="1"/>
    <col min="8974" max="8974" width="12" style="7" customWidth="1"/>
    <col min="8975" max="8975" width="16" style="7" customWidth="1"/>
    <col min="8976" max="8976" width="55" style="7" bestFit="1" customWidth="1"/>
    <col min="8977" max="8977" width="3.26953125" style="7" customWidth="1"/>
    <col min="8978" max="8978" width="16" style="7" customWidth="1"/>
    <col min="8979" max="8979" width="16.26953125" style="7" customWidth="1"/>
    <col min="8980" max="8980" width="14.7265625" style="7" bestFit="1" customWidth="1"/>
    <col min="8981" max="8981" width="3.453125" style="7" customWidth="1"/>
    <col min="8982" max="8982" width="15.7265625" style="7" customWidth="1"/>
    <col min="8983" max="8983" width="21" style="7" customWidth="1"/>
    <col min="8984" max="8984" width="3.7265625" style="7" customWidth="1"/>
    <col min="8985" max="8985" width="16.7265625" style="7" customWidth="1"/>
    <col min="8986" max="8986" width="21.453125" style="7" customWidth="1"/>
    <col min="8987" max="8987" width="13.54296875" style="7" customWidth="1"/>
    <col min="8988" max="8988" width="2.26953125" style="7" customWidth="1"/>
    <col min="8989" max="8989" width="16.54296875" style="7" customWidth="1"/>
    <col min="8990" max="8990" width="14.54296875" style="7" customWidth="1"/>
    <col min="8991" max="8991" width="41.26953125" style="7" customWidth="1"/>
    <col min="8992" max="8992" width="9.26953125" style="7"/>
    <col min="8993" max="8998" width="17" style="7" customWidth="1"/>
    <col min="8999" max="8999" width="9.26953125" style="7" customWidth="1"/>
    <col min="9000" max="9227" width="9.26953125" style="7"/>
    <col min="9228" max="9228" width="16" style="7" customWidth="1"/>
    <col min="9229" max="9229" width="12.7265625" style="7" customWidth="1"/>
    <col min="9230" max="9230" width="12" style="7" customWidth="1"/>
    <col min="9231" max="9231" width="16" style="7" customWidth="1"/>
    <col min="9232" max="9232" width="55" style="7" bestFit="1" customWidth="1"/>
    <col min="9233" max="9233" width="3.26953125" style="7" customWidth="1"/>
    <col min="9234" max="9234" width="16" style="7" customWidth="1"/>
    <col min="9235" max="9235" width="16.26953125" style="7" customWidth="1"/>
    <col min="9236" max="9236" width="14.7265625" style="7" bestFit="1" customWidth="1"/>
    <col min="9237" max="9237" width="3.453125" style="7" customWidth="1"/>
    <col min="9238" max="9238" width="15.7265625" style="7" customWidth="1"/>
    <col min="9239" max="9239" width="21" style="7" customWidth="1"/>
    <col min="9240" max="9240" width="3.7265625" style="7" customWidth="1"/>
    <col min="9241" max="9241" width="16.7265625" style="7" customWidth="1"/>
    <col min="9242" max="9242" width="21.453125" style="7" customWidth="1"/>
    <col min="9243" max="9243" width="13.54296875" style="7" customWidth="1"/>
    <col min="9244" max="9244" width="2.26953125" style="7" customWidth="1"/>
    <col min="9245" max="9245" width="16.54296875" style="7" customWidth="1"/>
    <col min="9246" max="9246" width="14.54296875" style="7" customWidth="1"/>
    <col min="9247" max="9247" width="41.26953125" style="7" customWidth="1"/>
    <col min="9248" max="9248" width="9.26953125" style="7"/>
    <col min="9249" max="9254" width="17" style="7" customWidth="1"/>
    <col min="9255" max="9255" width="9.26953125" style="7" customWidth="1"/>
    <col min="9256" max="9483" width="9.26953125" style="7"/>
    <col min="9484" max="9484" width="16" style="7" customWidth="1"/>
    <col min="9485" max="9485" width="12.7265625" style="7" customWidth="1"/>
    <col min="9486" max="9486" width="12" style="7" customWidth="1"/>
    <col min="9487" max="9487" width="16" style="7" customWidth="1"/>
    <col min="9488" max="9488" width="55" style="7" bestFit="1" customWidth="1"/>
    <col min="9489" max="9489" width="3.26953125" style="7" customWidth="1"/>
    <col min="9490" max="9490" width="16" style="7" customWidth="1"/>
    <col min="9491" max="9491" width="16.26953125" style="7" customWidth="1"/>
    <col min="9492" max="9492" width="14.7265625" style="7" bestFit="1" customWidth="1"/>
    <col min="9493" max="9493" width="3.453125" style="7" customWidth="1"/>
    <col min="9494" max="9494" width="15.7265625" style="7" customWidth="1"/>
    <col min="9495" max="9495" width="21" style="7" customWidth="1"/>
    <col min="9496" max="9496" width="3.7265625" style="7" customWidth="1"/>
    <col min="9497" max="9497" width="16.7265625" style="7" customWidth="1"/>
    <col min="9498" max="9498" width="21.453125" style="7" customWidth="1"/>
    <col min="9499" max="9499" width="13.54296875" style="7" customWidth="1"/>
    <col min="9500" max="9500" width="2.26953125" style="7" customWidth="1"/>
    <col min="9501" max="9501" width="16.54296875" style="7" customWidth="1"/>
    <col min="9502" max="9502" width="14.54296875" style="7" customWidth="1"/>
    <col min="9503" max="9503" width="41.26953125" style="7" customWidth="1"/>
    <col min="9504" max="9504" width="9.26953125" style="7"/>
    <col min="9505" max="9510" width="17" style="7" customWidth="1"/>
    <col min="9511" max="9511" width="9.26953125" style="7" customWidth="1"/>
    <col min="9512" max="9739" width="9.26953125" style="7"/>
    <col min="9740" max="9740" width="16" style="7" customWidth="1"/>
    <col min="9741" max="9741" width="12.7265625" style="7" customWidth="1"/>
    <col min="9742" max="9742" width="12" style="7" customWidth="1"/>
    <col min="9743" max="9743" width="16" style="7" customWidth="1"/>
    <col min="9744" max="9744" width="55" style="7" bestFit="1" customWidth="1"/>
    <col min="9745" max="9745" width="3.26953125" style="7" customWidth="1"/>
    <col min="9746" max="9746" width="16" style="7" customWidth="1"/>
    <col min="9747" max="9747" width="16.26953125" style="7" customWidth="1"/>
    <col min="9748" max="9748" width="14.7265625" style="7" bestFit="1" customWidth="1"/>
    <col min="9749" max="9749" width="3.453125" style="7" customWidth="1"/>
    <col min="9750" max="9750" width="15.7265625" style="7" customWidth="1"/>
    <col min="9751" max="9751" width="21" style="7" customWidth="1"/>
    <col min="9752" max="9752" width="3.7265625" style="7" customWidth="1"/>
    <col min="9753" max="9753" width="16.7265625" style="7" customWidth="1"/>
    <col min="9754" max="9754" width="21.453125" style="7" customWidth="1"/>
    <col min="9755" max="9755" width="13.54296875" style="7" customWidth="1"/>
    <col min="9756" max="9756" width="2.26953125" style="7" customWidth="1"/>
    <col min="9757" max="9757" width="16.54296875" style="7" customWidth="1"/>
    <col min="9758" max="9758" width="14.54296875" style="7" customWidth="1"/>
    <col min="9759" max="9759" width="41.26953125" style="7" customWidth="1"/>
    <col min="9760" max="9760" width="9.26953125" style="7"/>
    <col min="9761" max="9766" width="17" style="7" customWidth="1"/>
    <col min="9767" max="9767" width="9.26953125" style="7" customWidth="1"/>
    <col min="9768" max="9995" width="9.26953125" style="7"/>
    <col min="9996" max="9996" width="16" style="7" customWidth="1"/>
    <col min="9997" max="9997" width="12.7265625" style="7" customWidth="1"/>
    <col min="9998" max="9998" width="12" style="7" customWidth="1"/>
    <col min="9999" max="9999" width="16" style="7" customWidth="1"/>
    <col min="10000" max="10000" width="55" style="7" bestFit="1" customWidth="1"/>
    <col min="10001" max="10001" width="3.26953125" style="7" customWidth="1"/>
    <col min="10002" max="10002" width="16" style="7" customWidth="1"/>
    <col min="10003" max="10003" width="16.26953125" style="7" customWidth="1"/>
    <col min="10004" max="10004" width="14.7265625" style="7" bestFit="1" customWidth="1"/>
    <col min="10005" max="10005" width="3.453125" style="7" customWidth="1"/>
    <col min="10006" max="10006" width="15.7265625" style="7" customWidth="1"/>
    <col min="10007" max="10007" width="21" style="7" customWidth="1"/>
    <col min="10008" max="10008" width="3.7265625" style="7" customWidth="1"/>
    <col min="10009" max="10009" width="16.7265625" style="7" customWidth="1"/>
    <col min="10010" max="10010" width="21.453125" style="7" customWidth="1"/>
    <col min="10011" max="10011" width="13.54296875" style="7" customWidth="1"/>
    <col min="10012" max="10012" width="2.26953125" style="7" customWidth="1"/>
    <col min="10013" max="10013" width="16.54296875" style="7" customWidth="1"/>
    <col min="10014" max="10014" width="14.54296875" style="7" customWidth="1"/>
    <col min="10015" max="10015" width="41.26953125" style="7" customWidth="1"/>
    <col min="10016" max="10016" width="9.26953125" style="7"/>
    <col min="10017" max="10022" width="17" style="7" customWidth="1"/>
    <col min="10023" max="10023" width="9.26953125" style="7" customWidth="1"/>
    <col min="10024" max="10251" width="9.26953125" style="7"/>
    <col min="10252" max="10252" width="16" style="7" customWidth="1"/>
    <col min="10253" max="10253" width="12.7265625" style="7" customWidth="1"/>
    <col min="10254" max="10254" width="12" style="7" customWidth="1"/>
    <col min="10255" max="10255" width="16" style="7" customWidth="1"/>
    <col min="10256" max="10256" width="55" style="7" bestFit="1" customWidth="1"/>
    <col min="10257" max="10257" width="3.26953125" style="7" customWidth="1"/>
    <col min="10258" max="10258" width="16" style="7" customWidth="1"/>
    <col min="10259" max="10259" width="16.26953125" style="7" customWidth="1"/>
    <col min="10260" max="10260" width="14.7265625" style="7" bestFit="1" customWidth="1"/>
    <col min="10261" max="10261" width="3.453125" style="7" customWidth="1"/>
    <col min="10262" max="10262" width="15.7265625" style="7" customWidth="1"/>
    <col min="10263" max="10263" width="21" style="7" customWidth="1"/>
    <col min="10264" max="10264" width="3.7265625" style="7" customWidth="1"/>
    <col min="10265" max="10265" width="16.7265625" style="7" customWidth="1"/>
    <col min="10266" max="10266" width="21.453125" style="7" customWidth="1"/>
    <col min="10267" max="10267" width="13.54296875" style="7" customWidth="1"/>
    <col min="10268" max="10268" width="2.26953125" style="7" customWidth="1"/>
    <col min="10269" max="10269" width="16.54296875" style="7" customWidth="1"/>
    <col min="10270" max="10270" width="14.54296875" style="7" customWidth="1"/>
    <col min="10271" max="10271" width="41.26953125" style="7" customWidth="1"/>
    <col min="10272" max="10272" width="9.26953125" style="7"/>
    <col min="10273" max="10278" width="17" style="7" customWidth="1"/>
    <col min="10279" max="10279" width="9.26953125" style="7" customWidth="1"/>
    <col min="10280" max="10507" width="9.26953125" style="7"/>
    <col min="10508" max="10508" width="16" style="7" customWidth="1"/>
    <col min="10509" max="10509" width="12.7265625" style="7" customWidth="1"/>
    <col min="10510" max="10510" width="12" style="7" customWidth="1"/>
    <col min="10511" max="10511" width="16" style="7" customWidth="1"/>
    <col min="10512" max="10512" width="55" style="7" bestFit="1" customWidth="1"/>
    <col min="10513" max="10513" width="3.26953125" style="7" customWidth="1"/>
    <col min="10514" max="10514" width="16" style="7" customWidth="1"/>
    <col min="10515" max="10515" width="16.26953125" style="7" customWidth="1"/>
    <col min="10516" max="10516" width="14.7265625" style="7" bestFit="1" customWidth="1"/>
    <col min="10517" max="10517" width="3.453125" style="7" customWidth="1"/>
    <col min="10518" max="10518" width="15.7265625" style="7" customWidth="1"/>
    <col min="10519" max="10519" width="21" style="7" customWidth="1"/>
    <col min="10520" max="10520" width="3.7265625" style="7" customWidth="1"/>
    <col min="10521" max="10521" width="16.7265625" style="7" customWidth="1"/>
    <col min="10522" max="10522" width="21.453125" style="7" customWidth="1"/>
    <col min="10523" max="10523" width="13.54296875" style="7" customWidth="1"/>
    <col min="10524" max="10524" width="2.26953125" style="7" customWidth="1"/>
    <col min="10525" max="10525" width="16.54296875" style="7" customWidth="1"/>
    <col min="10526" max="10526" width="14.54296875" style="7" customWidth="1"/>
    <col min="10527" max="10527" width="41.26953125" style="7" customWidth="1"/>
    <col min="10528" max="10528" width="9.26953125" style="7"/>
    <col min="10529" max="10534" width="17" style="7" customWidth="1"/>
    <col min="10535" max="10535" width="9.26953125" style="7" customWidth="1"/>
    <col min="10536" max="10763" width="9.26953125" style="7"/>
    <col min="10764" max="10764" width="16" style="7" customWidth="1"/>
    <col min="10765" max="10765" width="12.7265625" style="7" customWidth="1"/>
    <col min="10766" max="10766" width="12" style="7" customWidth="1"/>
    <col min="10767" max="10767" width="16" style="7" customWidth="1"/>
    <col min="10768" max="10768" width="55" style="7" bestFit="1" customWidth="1"/>
    <col min="10769" max="10769" width="3.26953125" style="7" customWidth="1"/>
    <col min="10770" max="10770" width="16" style="7" customWidth="1"/>
    <col min="10771" max="10771" width="16.26953125" style="7" customWidth="1"/>
    <col min="10772" max="10772" width="14.7265625" style="7" bestFit="1" customWidth="1"/>
    <col min="10773" max="10773" width="3.453125" style="7" customWidth="1"/>
    <col min="10774" max="10774" width="15.7265625" style="7" customWidth="1"/>
    <col min="10775" max="10775" width="21" style="7" customWidth="1"/>
    <col min="10776" max="10776" width="3.7265625" style="7" customWidth="1"/>
    <col min="10777" max="10777" width="16.7265625" style="7" customWidth="1"/>
    <col min="10778" max="10778" width="21.453125" style="7" customWidth="1"/>
    <col min="10779" max="10779" width="13.54296875" style="7" customWidth="1"/>
    <col min="10780" max="10780" width="2.26953125" style="7" customWidth="1"/>
    <col min="10781" max="10781" width="16.54296875" style="7" customWidth="1"/>
    <col min="10782" max="10782" width="14.54296875" style="7" customWidth="1"/>
    <col min="10783" max="10783" width="41.26953125" style="7" customWidth="1"/>
    <col min="10784" max="10784" width="9.26953125" style="7"/>
    <col min="10785" max="10790" width="17" style="7" customWidth="1"/>
    <col min="10791" max="10791" width="9.26953125" style="7" customWidth="1"/>
    <col min="10792" max="11019" width="9.26953125" style="7"/>
    <col min="11020" max="11020" width="16" style="7" customWidth="1"/>
    <col min="11021" max="11021" width="12.7265625" style="7" customWidth="1"/>
    <col min="11022" max="11022" width="12" style="7" customWidth="1"/>
    <col min="11023" max="11023" width="16" style="7" customWidth="1"/>
    <col min="11024" max="11024" width="55" style="7" bestFit="1" customWidth="1"/>
    <col min="11025" max="11025" width="3.26953125" style="7" customWidth="1"/>
    <col min="11026" max="11026" width="16" style="7" customWidth="1"/>
    <col min="11027" max="11027" width="16.26953125" style="7" customWidth="1"/>
    <col min="11028" max="11028" width="14.7265625" style="7" bestFit="1" customWidth="1"/>
    <col min="11029" max="11029" width="3.453125" style="7" customWidth="1"/>
    <col min="11030" max="11030" width="15.7265625" style="7" customWidth="1"/>
    <col min="11031" max="11031" width="21" style="7" customWidth="1"/>
    <col min="11032" max="11032" width="3.7265625" style="7" customWidth="1"/>
    <col min="11033" max="11033" width="16.7265625" style="7" customWidth="1"/>
    <col min="11034" max="11034" width="21.453125" style="7" customWidth="1"/>
    <col min="11035" max="11035" width="13.54296875" style="7" customWidth="1"/>
    <col min="11036" max="11036" width="2.26953125" style="7" customWidth="1"/>
    <col min="11037" max="11037" width="16.54296875" style="7" customWidth="1"/>
    <col min="11038" max="11038" width="14.54296875" style="7" customWidth="1"/>
    <col min="11039" max="11039" width="41.26953125" style="7" customWidth="1"/>
    <col min="11040" max="11040" width="9.26953125" style="7"/>
    <col min="11041" max="11046" width="17" style="7" customWidth="1"/>
    <col min="11047" max="11047" width="9.26953125" style="7" customWidth="1"/>
    <col min="11048" max="11275" width="9.26953125" style="7"/>
    <col min="11276" max="11276" width="16" style="7" customWidth="1"/>
    <col min="11277" max="11277" width="12.7265625" style="7" customWidth="1"/>
    <col min="11278" max="11278" width="12" style="7" customWidth="1"/>
    <col min="11279" max="11279" width="16" style="7" customWidth="1"/>
    <col min="11280" max="11280" width="55" style="7" bestFit="1" customWidth="1"/>
    <col min="11281" max="11281" width="3.26953125" style="7" customWidth="1"/>
    <col min="11282" max="11282" width="16" style="7" customWidth="1"/>
    <col min="11283" max="11283" width="16.26953125" style="7" customWidth="1"/>
    <col min="11284" max="11284" width="14.7265625" style="7" bestFit="1" customWidth="1"/>
    <col min="11285" max="11285" width="3.453125" style="7" customWidth="1"/>
    <col min="11286" max="11286" width="15.7265625" style="7" customWidth="1"/>
    <col min="11287" max="11287" width="21" style="7" customWidth="1"/>
    <col min="11288" max="11288" width="3.7265625" style="7" customWidth="1"/>
    <col min="11289" max="11289" width="16.7265625" style="7" customWidth="1"/>
    <col min="11290" max="11290" width="21.453125" style="7" customWidth="1"/>
    <col min="11291" max="11291" width="13.54296875" style="7" customWidth="1"/>
    <col min="11292" max="11292" width="2.26953125" style="7" customWidth="1"/>
    <col min="11293" max="11293" width="16.54296875" style="7" customWidth="1"/>
    <col min="11294" max="11294" width="14.54296875" style="7" customWidth="1"/>
    <col min="11295" max="11295" width="41.26953125" style="7" customWidth="1"/>
    <col min="11296" max="11296" width="9.26953125" style="7"/>
    <col min="11297" max="11302" width="17" style="7" customWidth="1"/>
    <col min="11303" max="11303" width="9.26953125" style="7" customWidth="1"/>
    <col min="11304" max="11531" width="9.26953125" style="7"/>
    <col min="11532" max="11532" width="16" style="7" customWidth="1"/>
    <col min="11533" max="11533" width="12.7265625" style="7" customWidth="1"/>
    <col min="11534" max="11534" width="12" style="7" customWidth="1"/>
    <col min="11535" max="11535" width="16" style="7" customWidth="1"/>
    <col min="11536" max="11536" width="55" style="7" bestFit="1" customWidth="1"/>
    <col min="11537" max="11537" width="3.26953125" style="7" customWidth="1"/>
    <col min="11538" max="11538" width="16" style="7" customWidth="1"/>
    <col min="11539" max="11539" width="16.26953125" style="7" customWidth="1"/>
    <col min="11540" max="11540" width="14.7265625" style="7" bestFit="1" customWidth="1"/>
    <col min="11541" max="11541" width="3.453125" style="7" customWidth="1"/>
    <col min="11542" max="11542" width="15.7265625" style="7" customWidth="1"/>
    <col min="11543" max="11543" width="21" style="7" customWidth="1"/>
    <col min="11544" max="11544" width="3.7265625" style="7" customWidth="1"/>
    <col min="11545" max="11545" width="16.7265625" style="7" customWidth="1"/>
    <col min="11546" max="11546" width="21.453125" style="7" customWidth="1"/>
    <col min="11547" max="11547" width="13.54296875" style="7" customWidth="1"/>
    <col min="11548" max="11548" width="2.26953125" style="7" customWidth="1"/>
    <col min="11549" max="11549" width="16.54296875" style="7" customWidth="1"/>
    <col min="11550" max="11550" width="14.54296875" style="7" customWidth="1"/>
    <col min="11551" max="11551" width="41.26953125" style="7" customWidth="1"/>
    <col min="11552" max="11552" width="9.26953125" style="7"/>
    <col min="11553" max="11558" width="17" style="7" customWidth="1"/>
    <col min="11559" max="11559" width="9.26953125" style="7" customWidth="1"/>
    <col min="11560" max="11787" width="9.26953125" style="7"/>
    <col min="11788" max="11788" width="16" style="7" customWidth="1"/>
    <col min="11789" max="11789" width="12.7265625" style="7" customWidth="1"/>
    <col min="11790" max="11790" width="12" style="7" customWidth="1"/>
    <col min="11791" max="11791" width="16" style="7" customWidth="1"/>
    <col min="11792" max="11792" width="55" style="7" bestFit="1" customWidth="1"/>
    <col min="11793" max="11793" width="3.26953125" style="7" customWidth="1"/>
    <col min="11794" max="11794" width="16" style="7" customWidth="1"/>
    <col min="11795" max="11795" width="16.26953125" style="7" customWidth="1"/>
    <col min="11796" max="11796" width="14.7265625" style="7" bestFit="1" customWidth="1"/>
    <col min="11797" max="11797" width="3.453125" style="7" customWidth="1"/>
    <col min="11798" max="11798" width="15.7265625" style="7" customWidth="1"/>
    <col min="11799" max="11799" width="21" style="7" customWidth="1"/>
    <col min="11800" max="11800" width="3.7265625" style="7" customWidth="1"/>
    <col min="11801" max="11801" width="16.7265625" style="7" customWidth="1"/>
    <col min="11802" max="11802" width="21.453125" style="7" customWidth="1"/>
    <col min="11803" max="11803" width="13.54296875" style="7" customWidth="1"/>
    <col min="11804" max="11804" width="2.26953125" style="7" customWidth="1"/>
    <col min="11805" max="11805" width="16.54296875" style="7" customWidth="1"/>
    <col min="11806" max="11806" width="14.54296875" style="7" customWidth="1"/>
    <col min="11807" max="11807" width="41.26953125" style="7" customWidth="1"/>
    <col min="11808" max="11808" width="9.26953125" style="7"/>
    <col min="11809" max="11814" width="17" style="7" customWidth="1"/>
    <col min="11815" max="11815" width="9.26953125" style="7" customWidth="1"/>
    <col min="11816" max="12043" width="9.26953125" style="7"/>
    <col min="12044" max="12044" width="16" style="7" customWidth="1"/>
    <col min="12045" max="12045" width="12.7265625" style="7" customWidth="1"/>
    <col min="12046" max="12046" width="12" style="7" customWidth="1"/>
    <col min="12047" max="12047" width="16" style="7" customWidth="1"/>
    <col min="12048" max="12048" width="55" style="7" bestFit="1" customWidth="1"/>
    <col min="12049" max="12049" width="3.26953125" style="7" customWidth="1"/>
    <col min="12050" max="12050" width="16" style="7" customWidth="1"/>
    <col min="12051" max="12051" width="16.26953125" style="7" customWidth="1"/>
    <col min="12052" max="12052" width="14.7265625" style="7" bestFit="1" customWidth="1"/>
    <col min="12053" max="12053" width="3.453125" style="7" customWidth="1"/>
    <col min="12054" max="12054" width="15.7265625" style="7" customWidth="1"/>
    <col min="12055" max="12055" width="21" style="7" customWidth="1"/>
    <col min="12056" max="12056" width="3.7265625" style="7" customWidth="1"/>
    <col min="12057" max="12057" width="16.7265625" style="7" customWidth="1"/>
    <col min="12058" max="12058" width="21.453125" style="7" customWidth="1"/>
    <col min="12059" max="12059" width="13.54296875" style="7" customWidth="1"/>
    <col min="12060" max="12060" width="2.26953125" style="7" customWidth="1"/>
    <col min="12061" max="12061" width="16.54296875" style="7" customWidth="1"/>
    <col min="12062" max="12062" width="14.54296875" style="7" customWidth="1"/>
    <col min="12063" max="12063" width="41.26953125" style="7" customWidth="1"/>
    <col min="12064" max="12064" width="9.26953125" style="7"/>
    <col min="12065" max="12070" width="17" style="7" customWidth="1"/>
    <col min="12071" max="12071" width="9.26953125" style="7" customWidth="1"/>
    <col min="12072" max="12299" width="9.26953125" style="7"/>
    <col min="12300" max="12300" width="16" style="7" customWidth="1"/>
    <col min="12301" max="12301" width="12.7265625" style="7" customWidth="1"/>
    <col min="12302" max="12302" width="12" style="7" customWidth="1"/>
    <col min="12303" max="12303" width="16" style="7" customWidth="1"/>
    <col min="12304" max="12304" width="55" style="7" bestFit="1" customWidth="1"/>
    <col min="12305" max="12305" width="3.26953125" style="7" customWidth="1"/>
    <col min="12306" max="12306" width="16" style="7" customWidth="1"/>
    <col min="12307" max="12307" width="16.26953125" style="7" customWidth="1"/>
    <col min="12308" max="12308" width="14.7265625" style="7" bestFit="1" customWidth="1"/>
    <col min="12309" max="12309" width="3.453125" style="7" customWidth="1"/>
    <col min="12310" max="12310" width="15.7265625" style="7" customWidth="1"/>
    <col min="12311" max="12311" width="21" style="7" customWidth="1"/>
    <col min="12312" max="12312" width="3.7265625" style="7" customWidth="1"/>
    <col min="12313" max="12313" width="16.7265625" style="7" customWidth="1"/>
    <col min="12314" max="12314" width="21.453125" style="7" customWidth="1"/>
    <col min="12315" max="12315" width="13.54296875" style="7" customWidth="1"/>
    <col min="12316" max="12316" width="2.26953125" style="7" customWidth="1"/>
    <col min="12317" max="12317" width="16.54296875" style="7" customWidth="1"/>
    <col min="12318" max="12318" width="14.54296875" style="7" customWidth="1"/>
    <col min="12319" max="12319" width="41.26953125" style="7" customWidth="1"/>
    <col min="12320" max="12320" width="9.26953125" style="7"/>
    <col min="12321" max="12326" width="17" style="7" customWidth="1"/>
    <col min="12327" max="12327" width="9.26953125" style="7" customWidth="1"/>
    <col min="12328" max="12555" width="9.26953125" style="7"/>
    <col min="12556" max="12556" width="16" style="7" customWidth="1"/>
    <col min="12557" max="12557" width="12.7265625" style="7" customWidth="1"/>
    <col min="12558" max="12558" width="12" style="7" customWidth="1"/>
    <col min="12559" max="12559" width="16" style="7" customWidth="1"/>
    <col min="12560" max="12560" width="55" style="7" bestFit="1" customWidth="1"/>
    <col min="12561" max="12561" width="3.26953125" style="7" customWidth="1"/>
    <col min="12562" max="12562" width="16" style="7" customWidth="1"/>
    <col min="12563" max="12563" width="16.26953125" style="7" customWidth="1"/>
    <col min="12564" max="12564" width="14.7265625" style="7" bestFit="1" customWidth="1"/>
    <col min="12565" max="12565" width="3.453125" style="7" customWidth="1"/>
    <col min="12566" max="12566" width="15.7265625" style="7" customWidth="1"/>
    <col min="12567" max="12567" width="21" style="7" customWidth="1"/>
    <col min="12568" max="12568" width="3.7265625" style="7" customWidth="1"/>
    <col min="12569" max="12569" width="16.7265625" style="7" customWidth="1"/>
    <col min="12570" max="12570" width="21.453125" style="7" customWidth="1"/>
    <col min="12571" max="12571" width="13.54296875" style="7" customWidth="1"/>
    <col min="12572" max="12572" width="2.26953125" style="7" customWidth="1"/>
    <col min="12573" max="12573" width="16.54296875" style="7" customWidth="1"/>
    <col min="12574" max="12574" width="14.54296875" style="7" customWidth="1"/>
    <col min="12575" max="12575" width="41.26953125" style="7" customWidth="1"/>
    <col min="12576" max="12576" width="9.26953125" style="7"/>
    <col min="12577" max="12582" width="17" style="7" customWidth="1"/>
    <col min="12583" max="12583" width="9.26953125" style="7" customWidth="1"/>
    <col min="12584" max="12811" width="9.26953125" style="7"/>
    <col min="12812" max="12812" width="16" style="7" customWidth="1"/>
    <col min="12813" max="12813" width="12.7265625" style="7" customWidth="1"/>
    <col min="12814" max="12814" width="12" style="7" customWidth="1"/>
    <col min="12815" max="12815" width="16" style="7" customWidth="1"/>
    <col min="12816" max="12816" width="55" style="7" bestFit="1" customWidth="1"/>
    <col min="12817" max="12817" width="3.26953125" style="7" customWidth="1"/>
    <col min="12818" max="12818" width="16" style="7" customWidth="1"/>
    <col min="12819" max="12819" width="16.26953125" style="7" customWidth="1"/>
    <col min="12820" max="12820" width="14.7265625" style="7" bestFit="1" customWidth="1"/>
    <col min="12821" max="12821" width="3.453125" style="7" customWidth="1"/>
    <col min="12822" max="12822" width="15.7265625" style="7" customWidth="1"/>
    <col min="12823" max="12823" width="21" style="7" customWidth="1"/>
    <col min="12824" max="12824" width="3.7265625" style="7" customWidth="1"/>
    <col min="12825" max="12825" width="16.7265625" style="7" customWidth="1"/>
    <col min="12826" max="12826" width="21.453125" style="7" customWidth="1"/>
    <col min="12827" max="12827" width="13.54296875" style="7" customWidth="1"/>
    <col min="12828" max="12828" width="2.26953125" style="7" customWidth="1"/>
    <col min="12829" max="12829" width="16.54296875" style="7" customWidth="1"/>
    <col min="12830" max="12830" width="14.54296875" style="7" customWidth="1"/>
    <col min="12831" max="12831" width="41.26953125" style="7" customWidth="1"/>
    <col min="12832" max="12832" width="9.26953125" style="7"/>
    <col min="12833" max="12838" width="17" style="7" customWidth="1"/>
    <col min="12839" max="12839" width="9.26953125" style="7" customWidth="1"/>
    <col min="12840" max="13067" width="9.26953125" style="7"/>
    <col min="13068" max="13068" width="16" style="7" customWidth="1"/>
    <col min="13069" max="13069" width="12.7265625" style="7" customWidth="1"/>
    <col min="13070" max="13070" width="12" style="7" customWidth="1"/>
    <col min="13071" max="13071" width="16" style="7" customWidth="1"/>
    <col min="13072" max="13072" width="55" style="7" bestFit="1" customWidth="1"/>
    <col min="13073" max="13073" width="3.26953125" style="7" customWidth="1"/>
    <col min="13074" max="13074" width="16" style="7" customWidth="1"/>
    <col min="13075" max="13075" width="16.26953125" style="7" customWidth="1"/>
    <col min="13076" max="13076" width="14.7265625" style="7" bestFit="1" customWidth="1"/>
    <col min="13077" max="13077" width="3.453125" style="7" customWidth="1"/>
    <col min="13078" max="13078" width="15.7265625" style="7" customWidth="1"/>
    <col min="13079" max="13079" width="21" style="7" customWidth="1"/>
    <col min="13080" max="13080" width="3.7265625" style="7" customWidth="1"/>
    <col min="13081" max="13081" width="16.7265625" style="7" customWidth="1"/>
    <col min="13082" max="13082" width="21.453125" style="7" customWidth="1"/>
    <col min="13083" max="13083" width="13.54296875" style="7" customWidth="1"/>
    <col min="13084" max="13084" width="2.26953125" style="7" customWidth="1"/>
    <col min="13085" max="13085" width="16.54296875" style="7" customWidth="1"/>
    <col min="13086" max="13086" width="14.54296875" style="7" customWidth="1"/>
    <col min="13087" max="13087" width="41.26953125" style="7" customWidth="1"/>
    <col min="13088" max="13088" width="9.26953125" style="7"/>
    <col min="13089" max="13094" width="17" style="7" customWidth="1"/>
    <col min="13095" max="13095" width="9.26953125" style="7" customWidth="1"/>
    <col min="13096" max="13323" width="9.26953125" style="7"/>
    <col min="13324" max="13324" width="16" style="7" customWidth="1"/>
    <col min="13325" max="13325" width="12.7265625" style="7" customWidth="1"/>
    <col min="13326" max="13326" width="12" style="7" customWidth="1"/>
    <col min="13327" max="13327" width="16" style="7" customWidth="1"/>
    <col min="13328" max="13328" width="55" style="7" bestFit="1" customWidth="1"/>
    <col min="13329" max="13329" width="3.26953125" style="7" customWidth="1"/>
    <col min="13330" max="13330" width="16" style="7" customWidth="1"/>
    <col min="13331" max="13331" width="16.26953125" style="7" customWidth="1"/>
    <col min="13332" max="13332" width="14.7265625" style="7" bestFit="1" customWidth="1"/>
    <col min="13333" max="13333" width="3.453125" style="7" customWidth="1"/>
    <col min="13334" max="13334" width="15.7265625" style="7" customWidth="1"/>
    <col min="13335" max="13335" width="21" style="7" customWidth="1"/>
    <col min="13336" max="13336" width="3.7265625" style="7" customWidth="1"/>
    <col min="13337" max="13337" width="16.7265625" style="7" customWidth="1"/>
    <col min="13338" max="13338" width="21.453125" style="7" customWidth="1"/>
    <col min="13339" max="13339" width="13.54296875" style="7" customWidth="1"/>
    <col min="13340" max="13340" width="2.26953125" style="7" customWidth="1"/>
    <col min="13341" max="13341" width="16.54296875" style="7" customWidth="1"/>
    <col min="13342" max="13342" width="14.54296875" style="7" customWidth="1"/>
    <col min="13343" max="13343" width="41.26953125" style="7" customWidth="1"/>
    <col min="13344" max="13344" width="9.26953125" style="7"/>
    <col min="13345" max="13350" width="17" style="7" customWidth="1"/>
    <col min="13351" max="13351" width="9.26953125" style="7" customWidth="1"/>
    <col min="13352" max="13579" width="9.26953125" style="7"/>
    <col min="13580" max="13580" width="16" style="7" customWidth="1"/>
    <col min="13581" max="13581" width="12.7265625" style="7" customWidth="1"/>
    <col min="13582" max="13582" width="12" style="7" customWidth="1"/>
    <col min="13583" max="13583" width="16" style="7" customWidth="1"/>
    <col min="13584" max="13584" width="55" style="7" bestFit="1" customWidth="1"/>
    <col min="13585" max="13585" width="3.26953125" style="7" customWidth="1"/>
    <col min="13586" max="13586" width="16" style="7" customWidth="1"/>
    <col min="13587" max="13587" width="16.26953125" style="7" customWidth="1"/>
    <col min="13588" max="13588" width="14.7265625" style="7" bestFit="1" customWidth="1"/>
    <col min="13589" max="13589" width="3.453125" style="7" customWidth="1"/>
    <col min="13590" max="13590" width="15.7265625" style="7" customWidth="1"/>
    <col min="13591" max="13591" width="21" style="7" customWidth="1"/>
    <col min="13592" max="13592" width="3.7265625" style="7" customWidth="1"/>
    <col min="13593" max="13593" width="16.7265625" style="7" customWidth="1"/>
    <col min="13594" max="13594" width="21.453125" style="7" customWidth="1"/>
    <col min="13595" max="13595" width="13.54296875" style="7" customWidth="1"/>
    <col min="13596" max="13596" width="2.26953125" style="7" customWidth="1"/>
    <col min="13597" max="13597" width="16.54296875" style="7" customWidth="1"/>
    <col min="13598" max="13598" width="14.54296875" style="7" customWidth="1"/>
    <col min="13599" max="13599" width="41.26953125" style="7" customWidth="1"/>
    <col min="13600" max="13600" width="9.26953125" style="7"/>
    <col min="13601" max="13606" width="17" style="7" customWidth="1"/>
    <col min="13607" max="13607" width="9.26953125" style="7" customWidth="1"/>
    <col min="13608" max="13835" width="9.26953125" style="7"/>
    <col min="13836" max="13836" width="16" style="7" customWidth="1"/>
    <col min="13837" max="13837" width="12.7265625" style="7" customWidth="1"/>
    <col min="13838" max="13838" width="12" style="7" customWidth="1"/>
    <col min="13839" max="13839" width="16" style="7" customWidth="1"/>
    <col min="13840" max="13840" width="55" style="7" bestFit="1" customWidth="1"/>
    <col min="13841" max="13841" width="3.26953125" style="7" customWidth="1"/>
    <col min="13842" max="13842" width="16" style="7" customWidth="1"/>
    <col min="13843" max="13843" width="16.26953125" style="7" customWidth="1"/>
    <col min="13844" max="13844" width="14.7265625" style="7" bestFit="1" customWidth="1"/>
    <col min="13845" max="13845" width="3.453125" style="7" customWidth="1"/>
    <col min="13846" max="13846" width="15.7265625" style="7" customWidth="1"/>
    <col min="13847" max="13847" width="21" style="7" customWidth="1"/>
    <col min="13848" max="13848" width="3.7265625" style="7" customWidth="1"/>
    <col min="13849" max="13849" width="16.7265625" style="7" customWidth="1"/>
    <col min="13850" max="13850" width="21.453125" style="7" customWidth="1"/>
    <col min="13851" max="13851" width="13.54296875" style="7" customWidth="1"/>
    <col min="13852" max="13852" width="2.26953125" style="7" customWidth="1"/>
    <col min="13853" max="13853" width="16.54296875" style="7" customWidth="1"/>
    <col min="13854" max="13854" width="14.54296875" style="7" customWidth="1"/>
    <col min="13855" max="13855" width="41.26953125" style="7" customWidth="1"/>
    <col min="13856" max="13856" width="9.26953125" style="7"/>
    <col min="13857" max="13862" width="17" style="7" customWidth="1"/>
    <col min="13863" max="13863" width="9.26953125" style="7" customWidth="1"/>
    <col min="13864" max="14091" width="9.26953125" style="7"/>
    <col min="14092" max="14092" width="16" style="7" customWidth="1"/>
    <col min="14093" max="14093" width="12.7265625" style="7" customWidth="1"/>
    <col min="14094" max="14094" width="12" style="7" customWidth="1"/>
    <col min="14095" max="14095" width="16" style="7" customWidth="1"/>
    <col min="14096" max="14096" width="55" style="7" bestFit="1" customWidth="1"/>
    <col min="14097" max="14097" width="3.26953125" style="7" customWidth="1"/>
    <col min="14098" max="14098" width="16" style="7" customWidth="1"/>
    <col min="14099" max="14099" width="16.26953125" style="7" customWidth="1"/>
    <col min="14100" max="14100" width="14.7265625" style="7" bestFit="1" customWidth="1"/>
    <col min="14101" max="14101" width="3.453125" style="7" customWidth="1"/>
    <col min="14102" max="14102" width="15.7265625" style="7" customWidth="1"/>
    <col min="14103" max="14103" width="21" style="7" customWidth="1"/>
    <col min="14104" max="14104" width="3.7265625" style="7" customWidth="1"/>
    <col min="14105" max="14105" width="16.7265625" style="7" customWidth="1"/>
    <col min="14106" max="14106" width="21.453125" style="7" customWidth="1"/>
    <col min="14107" max="14107" width="13.54296875" style="7" customWidth="1"/>
    <col min="14108" max="14108" width="2.26953125" style="7" customWidth="1"/>
    <col min="14109" max="14109" width="16.54296875" style="7" customWidth="1"/>
    <col min="14110" max="14110" width="14.54296875" style="7" customWidth="1"/>
    <col min="14111" max="14111" width="41.26953125" style="7" customWidth="1"/>
    <col min="14112" max="14112" width="9.26953125" style="7"/>
    <col min="14113" max="14118" width="17" style="7" customWidth="1"/>
    <col min="14119" max="14119" width="9.26953125" style="7" customWidth="1"/>
    <col min="14120" max="14347" width="9.26953125" style="7"/>
    <col min="14348" max="14348" width="16" style="7" customWidth="1"/>
    <col min="14349" max="14349" width="12.7265625" style="7" customWidth="1"/>
    <col min="14350" max="14350" width="12" style="7" customWidth="1"/>
    <col min="14351" max="14351" width="16" style="7" customWidth="1"/>
    <col min="14352" max="14352" width="55" style="7" bestFit="1" customWidth="1"/>
    <col min="14353" max="14353" width="3.26953125" style="7" customWidth="1"/>
    <col min="14354" max="14354" width="16" style="7" customWidth="1"/>
    <col min="14355" max="14355" width="16.26953125" style="7" customWidth="1"/>
    <col min="14356" max="14356" width="14.7265625" style="7" bestFit="1" customWidth="1"/>
    <col min="14357" max="14357" width="3.453125" style="7" customWidth="1"/>
    <col min="14358" max="14358" width="15.7265625" style="7" customWidth="1"/>
    <col min="14359" max="14359" width="21" style="7" customWidth="1"/>
    <col min="14360" max="14360" width="3.7265625" style="7" customWidth="1"/>
    <col min="14361" max="14361" width="16.7265625" style="7" customWidth="1"/>
    <col min="14362" max="14362" width="21.453125" style="7" customWidth="1"/>
    <col min="14363" max="14363" width="13.54296875" style="7" customWidth="1"/>
    <col min="14364" max="14364" width="2.26953125" style="7" customWidth="1"/>
    <col min="14365" max="14365" width="16.54296875" style="7" customWidth="1"/>
    <col min="14366" max="14366" width="14.54296875" style="7" customWidth="1"/>
    <col min="14367" max="14367" width="41.26953125" style="7" customWidth="1"/>
    <col min="14368" max="14368" width="9.26953125" style="7"/>
    <col min="14369" max="14374" width="17" style="7" customWidth="1"/>
    <col min="14375" max="14375" width="9.26953125" style="7" customWidth="1"/>
    <col min="14376" max="14603" width="9.26953125" style="7"/>
    <col min="14604" max="14604" width="16" style="7" customWidth="1"/>
    <col min="14605" max="14605" width="12.7265625" style="7" customWidth="1"/>
    <col min="14606" max="14606" width="12" style="7" customWidth="1"/>
    <col min="14607" max="14607" width="16" style="7" customWidth="1"/>
    <col min="14608" max="14608" width="55" style="7" bestFit="1" customWidth="1"/>
    <col min="14609" max="14609" width="3.26953125" style="7" customWidth="1"/>
    <col min="14610" max="14610" width="16" style="7" customWidth="1"/>
    <col min="14611" max="14611" width="16.26953125" style="7" customWidth="1"/>
    <col min="14612" max="14612" width="14.7265625" style="7" bestFit="1" customWidth="1"/>
    <col min="14613" max="14613" width="3.453125" style="7" customWidth="1"/>
    <col min="14614" max="14614" width="15.7265625" style="7" customWidth="1"/>
    <col min="14615" max="14615" width="21" style="7" customWidth="1"/>
    <col min="14616" max="14616" width="3.7265625" style="7" customWidth="1"/>
    <col min="14617" max="14617" width="16.7265625" style="7" customWidth="1"/>
    <col min="14618" max="14618" width="21.453125" style="7" customWidth="1"/>
    <col min="14619" max="14619" width="13.54296875" style="7" customWidth="1"/>
    <col min="14620" max="14620" width="2.26953125" style="7" customWidth="1"/>
    <col min="14621" max="14621" width="16.54296875" style="7" customWidth="1"/>
    <col min="14622" max="14622" width="14.54296875" style="7" customWidth="1"/>
    <col min="14623" max="14623" width="41.26953125" style="7" customWidth="1"/>
    <col min="14624" max="14624" width="9.26953125" style="7"/>
    <col min="14625" max="14630" width="17" style="7" customWidth="1"/>
    <col min="14631" max="14631" width="9.26953125" style="7" customWidth="1"/>
    <col min="14632" max="14859" width="9.26953125" style="7"/>
    <col min="14860" max="14860" width="16" style="7" customWidth="1"/>
    <col min="14861" max="14861" width="12.7265625" style="7" customWidth="1"/>
    <col min="14862" max="14862" width="12" style="7" customWidth="1"/>
    <col min="14863" max="14863" width="16" style="7" customWidth="1"/>
    <col min="14864" max="14864" width="55" style="7" bestFit="1" customWidth="1"/>
    <col min="14865" max="14865" width="3.26953125" style="7" customWidth="1"/>
    <col min="14866" max="14866" width="16" style="7" customWidth="1"/>
    <col min="14867" max="14867" width="16.26953125" style="7" customWidth="1"/>
    <col min="14868" max="14868" width="14.7265625" style="7" bestFit="1" customWidth="1"/>
    <col min="14869" max="14869" width="3.453125" style="7" customWidth="1"/>
    <col min="14870" max="14870" width="15.7265625" style="7" customWidth="1"/>
    <col min="14871" max="14871" width="21" style="7" customWidth="1"/>
    <col min="14872" max="14872" width="3.7265625" style="7" customWidth="1"/>
    <col min="14873" max="14873" width="16.7265625" style="7" customWidth="1"/>
    <col min="14874" max="14874" width="21.453125" style="7" customWidth="1"/>
    <col min="14875" max="14875" width="13.54296875" style="7" customWidth="1"/>
    <col min="14876" max="14876" width="2.26953125" style="7" customWidth="1"/>
    <col min="14877" max="14877" width="16.54296875" style="7" customWidth="1"/>
    <col min="14878" max="14878" width="14.54296875" style="7" customWidth="1"/>
    <col min="14879" max="14879" width="41.26953125" style="7" customWidth="1"/>
    <col min="14880" max="14880" width="9.26953125" style="7"/>
    <col min="14881" max="14886" width="17" style="7" customWidth="1"/>
    <col min="14887" max="14887" width="9.26953125" style="7" customWidth="1"/>
    <col min="14888" max="15115" width="9.26953125" style="7"/>
    <col min="15116" max="15116" width="16" style="7" customWidth="1"/>
    <col min="15117" max="15117" width="12.7265625" style="7" customWidth="1"/>
    <col min="15118" max="15118" width="12" style="7" customWidth="1"/>
    <col min="15119" max="15119" width="16" style="7" customWidth="1"/>
    <col min="15120" max="15120" width="55" style="7" bestFit="1" customWidth="1"/>
    <col min="15121" max="15121" width="3.26953125" style="7" customWidth="1"/>
    <col min="15122" max="15122" width="16" style="7" customWidth="1"/>
    <col min="15123" max="15123" width="16.26953125" style="7" customWidth="1"/>
    <col min="15124" max="15124" width="14.7265625" style="7" bestFit="1" customWidth="1"/>
    <col min="15125" max="15125" width="3.453125" style="7" customWidth="1"/>
    <col min="15126" max="15126" width="15.7265625" style="7" customWidth="1"/>
    <col min="15127" max="15127" width="21" style="7" customWidth="1"/>
    <col min="15128" max="15128" width="3.7265625" style="7" customWidth="1"/>
    <col min="15129" max="15129" width="16.7265625" style="7" customWidth="1"/>
    <col min="15130" max="15130" width="21.453125" style="7" customWidth="1"/>
    <col min="15131" max="15131" width="13.54296875" style="7" customWidth="1"/>
    <col min="15132" max="15132" width="2.26953125" style="7" customWidth="1"/>
    <col min="15133" max="15133" width="16.54296875" style="7" customWidth="1"/>
    <col min="15134" max="15134" width="14.54296875" style="7" customWidth="1"/>
    <col min="15135" max="15135" width="41.26953125" style="7" customWidth="1"/>
    <col min="15136" max="15136" width="9.26953125" style="7"/>
    <col min="15137" max="15142" width="17" style="7" customWidth="1"/>
    <col min="15143" max="15143" width="9.26953125" style="7" customWidth="1"/>
    <col min="15144" max="15371" width="9.26953125" style="7"/>
    <col min="15372" max="15372" width="16" style="7" customWidth="1"/>
    <col min="15373" max="15373" width="12.7265625" style="7" customWidth="1"/>
    <col min="15374" max="15374" width="12" style="7" customWidth="1"/>
    <col min="15375" max="15375" width="16" style="7" customWidth="1"/>
    <col min="15376" max="15376" width="55" style="7" bestFit="1" customWidth="1"/>
    <col min="15377" max="15377" width="3.26953125" style="7" customWidth="1"/>
    <col min="15378" max="15378" width="16" style="7" customWidth="1"/>
    <col min="15379" max="15379" width="16.26953125" style="7" customWidth="1"/>
    <col min="15380" max="15380" width="14.7265625" style="7" bestFit="1" customWidth="1"/>
    <col min="15381" max="15381" width="3.453125" style="7" customWidth="1"/>
    <col min="15382" max="15382" width="15.7265625" style="7" customWidth="1"/>
    <col min="15383" max="15383" width="21" style="7" customWidth="1"/>
    <col min="15384" max="15384" width="3.7265625" style="7" customWidth="1"/>
    <col min="15385" max="15385" width="16.7265625" style="7" customWidth="1"/>
    <col min="15386" max="15386" width="21.453125" style="7" customWidth="1"/>
    <col min="15387" max="15387" width="13.54296875" style="7" customWidth="1"/>
    <col min="15388" max="15388" width="2.26953125" style="7" customWidth="1"/>
    <col min="15389" max="15389" width="16.54296875" style="7" customWidth="1"/>
    <col min="15390" max="15390" width="14.54296875" style="7" customWidth="1"/>
    <col min="15391" max="15391" width="41.26953125" style="7" customWidth="1"/>
    <col min="15392" max="15392" width="9.26953125" style="7"/>
    <col min="15393" max="15398" width="17" style="7" customWidth="1"/>
    <col min="15399" max="15399" width="9.26953125" style="7" customWidth="1"/>
    <col min="15400" max="15627" width="9.26953125" style="7"/>
    <col min="15628" max="15628" width="16" style="7" customWidth="1"/>
    <col min="15629" max="15629" width="12.7265625" style="7" customWidth="1"/>
    <col min="15630" max="15630" width="12" style="7" customWidth="1"/>
    <col min="15631" max="15631" width="16" style="7" customWidth="1"/>
    <col min="15632" max="15632" width="55" style="7" bestFit="1" customWidth="1"/>
    <col min="15633" max="15633" width="3.26953125" style="7" customWidth="1"/>
    <col min="15634" max="15634" width="16" style="7" customWidth="1"/>
    <col min="15635" max="15635" width="16.26953125" style="7" customWidth="1"/>
    <col min="15636" max="15636" width="14.7265625" style="7" bestFit="1" customWidth="1"/>
    <col min="15637" max="15637" width="3.453125" style="7" customWidth="1"/>
    <col min="15638" max="15638" width="15.7265625" style="7" customWidth="1"/>
    <col min="15639" max="15639" width="21" style="7" customWidth="1"/>
    <col min="15640" max="15640" width="3.7265625" style="7" customWidth="1"/>
    <col min="15641" max="15641" width="16.7265625" style="7" customWidth="1"/>
    <col min="15642" max="15642" width="21.453125" style="7" customWidth="1"/>
    <col min="15643" max="15643" width="13.54296875" style="7" customWidth="1"/>
    <col min="15644" max="15644" width="2.26953125" style="7" customWidth="1"/>
    <col min="15645" max="15645" width="16.54296875" style="7" customWidth="1"/>
    <col min="15646" max="15646" width="14.54296875" style="7" customWidth="1"/>
    <col min="15647" max="15647" width="41.26953125" style="7" customWidth="1"/>
    <col min="15648" max="15648" width="9.26953125" style="7"/>
    <col min="15649" max="15654" width="17" style="7" customWidth="1"/>
    <col min="15655" max="15655" width="9.26953125" style="7" customWidth="1"/>
    <col min="15656" max="15883" width="9.26953125" style="7"/>
    <col min="15884" max="15884" width="16" style="7" customWidth="1"/>
    <col min="15885" max="15885" width="12.7265625" style="7" customWidth="1"/>
    <col min="15886" max="15886" width="12" style="7" customWidth="1"/>
    <col min="15887" max="15887" width="16" style="7" customWidth="1"/>
    <col min="15888" max="15888" width="55" style="7" bestFit="1" customWidth="1"/>
    <col min="15889" max="15889" width="3.26953125" style="7" customWidth="1"/>
    <col min="15890" max="15890" width="16" style="7" customWidth="1"/>
    <col min="15891" max="15891" width="16.26953125" style="7" customWidth="1"/>
    <col min="15892" max="15892" width="14.7265625" style="7" bestFit="1" customWidth="1"/>
    <col min="15893" max="15893" width="3.453125" style="7" customWidth="1"/>
    <col min="15894" max="15894" width="15.7265625" style="7" customWidth="1"/>
    <col min="15895" max="15895" width="21" style="7" customWidth="1"/>
    <col min="15896" max="15896" width="3.7265625" style="7" customWidth="1"/>
    <col min="15897" max="15897" width="16.7265625" style="7" customWidth="1"/>
    <col min="15898" max="15898" width="21.453125" style="7" customWidth="1"/>
    <col min="15899" max="15899" width="13.54296875" style="7" customWidth="1"/>
    <col min="15900" max="15900" width="2.26953125" style="7" customWidth="1"/>
    <col min="15901" max="15901" width="16.54296875" style="7" customWidth="1"/>
    <col min="15902" max="15902" width="14.54296875" style="7" customWidth="1"/>
    <col min="15903" max="15903" width="41.26953125" style="7" customWidth="1"/>
    <col min="15904" max="15904" width="9.26953125" style="7"/>
    <col min="15905" max="15910" width="17" style="7" customWidth="1"/>
    <col min="15911" max="15911" width="9.26953125" style="7" customWidth="1"/>
    <col min="15912" max="16139" width="9.26953125" style="7"/>
    <col min="16140" max="16140" width="16" style="7" customWidth="1"/>
    <col min="16141" max="16141" width="12.7265625" style="7" customWidth="1"/>
    <col min="16142" max="16142" width="12" style="7" customWidth="1"/>
    <col min="16143" max="16143" width="16" style="7" customWidth="1"/>
    <col min="16144" max="16144" width="55" style="7" bestFit="1" customWidth="1"/>
    <col min="16145" max="16145" width="3.26953125" style="7" customWidth="1"/>
    <col min="16146" max="16146" width="16" style="7" customWidth="1"/>
    <col min="16147" max="16147" width="16.26953125" style="7" customWidth="1"/>
    <col min="16148" max="16148" width="14.7265625" style="7" bestFit="1" customWidth="1"/>
    <col min="16149" max="16149" width="3.453125" style="7" customWidth="1"/>
    <col min="16150" max="16150" width="15.7265625" style="7" customWidth="1"/>
    <col min="16151" max="16151" width="21" style="7" customWidth="1"/>
    <col min="16152" max="16152" width="3.7265625" style="7" customWidth="1"/>
    <col min="16153" max="16153" width="16.7265625" style="7" customWidth="1"/>
    <col min="16154" max="16154" width="21.453125" style="7" customWidth="1"/>
    <col min="16155" max="16155" width="13.54296875" style="7" customWidth="1"/>
    <col min="16156" max="16156" width="2.26953125" style="7" customWidth="1"/>
    <col min="16157" max="16157" width="16.54296875" style="7" customWidth="1"/>
    <col min="16158" max="16158" width="14.54296875" style="7" customWidth="1"/>
    <col min="16159" max="16159" width="41.26953125" style="7" customWidth="1"/>
    <col min="16160" max="16160" width="9.26953125" style="7"/>
    <col min="16161" max="16166" width="17" style="7" customWidth="1"/>
    <col min="16167" max="16167" width="9.26953125" style="7" customWidth="1"/>
    <col min="16168" max="16384" width="9.26953125" style="7"/>
  </cols>
  <sheetData>
    <row r="1" spans="1:51" ht="12.5" hidden="1" x14ac:dyDescent="0.25">
      <c r="A1" s="7" t="s">
        <v>54</v>
      </c>
      <c r="J1" s="7"/>
    </row>
    <row r="2" spans="1:51" ht="12.5" hidden="1" x14ac:dyDescent="0.25">
      <c r="A2" s="7" t="s">
        <v>55</v>
      </c>
      <c r="J2" s="7"/>
    </row>
    <row r="3" spans="1:51" ht="12.5" hidden="1" x14ac:dyDescent="0.25">
      <c r="A3" s="7" t="s">
        <v>56</v>
      </c>
      <c r="J3" s="7"/>
    </row>
    <row r="4" spans="1:51" ht="12.5" hidden="1" x14ac:dyDescent="0.25">
      <c r="A4" s="7" t="s">
        <v>57</v>
      </c>
      <c r="J4" s="7"/>
    </row>
    <row r="5" spans="1:51" ht="12.5" hidden="1" x14ac:dyDescent="0.25">
      <c r="A5" s="7" t="s">
        <v>58</v>
      </c>
      <c r="J5" s="7"/>
    </row>
    <row r="6" spans="1:51" ht="12.5" hidden="1" x14ac:dyDescent="0.25">
      <c r="A6" s="7" t="s">
        <v>59</v>
      </c>
      <c r="J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O6" s="7"/>
      <c r="AP6" s="7"/>
      <c r="AR6" s="7"/>
      <c r="AS6" s="7"/>
    </row>
    <row r="7" spans="1:51" x14ac:dyDescent="0.3">
      <c r="J7" s="64" t="s">
        <v>60</v>
      </c>
      <c r="L7" s="153"/>
      <c r="M7" s="7"/>
      <c r="N7" s="7"/>
      <c r="O7" s="7"/>
      <c r="P7" s="7"/>
      <c r="Q7" s="7"/>
      <c r="R7" s="7"/>
      <c r="S7" s="7"/>
      <c r="T7" s="7"/>
      <c r="U7" s="86" t="s">
        <v>61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51" hidden="1" x14ac:dyDescent="0.3">
      <c r="J8" s="7"/>
      <c r="AF8" s="18" t="s">
        <v>62</v>
      </c>
      <c r="AG8" s="18" t="s">
        <v>62</v>
      </c>
      <c r="AH8" s="18" t="s">
        <v>62</v>
      </c>
      <c r="AI8" s="18" t="s">
        <v>63</v>
      </c>
      <c r="AJ8" s="18" t="s">
        <v>63</v>
      </c>
      <c r="AK8" s="18" t="s">
        <v>63</v>
      </c>
      <c r="AL8" s="89" t="s">
        <v>64</v>
      </c>
    </row>
    <row r="9" spans="1:51" hidden="1" x14ac:dyDescent="0.3">
      <c r="J9" s="7"/>
      <c r="AF9" s="18"/>
      <c r="AG9" s="18"/>
      <c r="AH9" s="18"/>
      <c r="AI9" s="18"/>
      <c r="AJ9" s="18"/>
      <c r="AK9" s="18"/>
      <c r="AL9" s="89"/>
    </row>
    <row r="10" spans="1:51" hidden="1" x14ac:dyDescent="0.3">
      <c r="J10" s="7"/>
      <c r="AF10" s="18"/>
      <c r="AG10" s="18"/>
      <c r="AH10" s="18"/>
      <c r="AI10" s="18"/>
      <c r="AJ10" s="18"/>
      <c r="AK10" s="18"/>
      <c r="AL10" s="89"/>
    </row>
    <row r="11" spans="1:51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T11" s="33" t="s">
        <v>72</v>
      </c>
      <c r="AF11" s="17" t="s">
        <v>73</v>
      </c>
      <c r="AG11" s="17" t="s">
        <v>74</v>
      </c>
      <c r="AH11" s="17" t="s">
        <v>75</v>
      </c>
      <c r="AI11" s="17" t="s">
        <v>73</v>
      </c>
      <c r="AJ11" s="17" t="s">
        <v>74</v>
      </c>
      <c r="AK11" s="17" t="s">
        <v>75</v>
      </c>
      <c r="AY11" s="17"/>
    </row>
    <row r="12" spans="1:51" ht="12.5" hidden="1" x14ac:dyDescent="0.25">
      <c r="A12" s="7" t="s">
        <v>76</v>
      </c>
      <c r="J12" s="7"/>
      <c r="N12" s="17" t="s">
        <v>77</v>
      </c>
      <c r="AF12" s="17" t="s">
        <v>77</v>
      </c>
      <c r="AG12" s="17" t="s">
        <v>77</v>
      </c>
      <c r="AH12" s="17" t="s">
        <v>77</v>
      </c>
      <c r="AI12" s="17" t="s">
        <v>78</v>
      </c>
      <c r="AJ12" s="17" t="s">
        <v>78</v>
      </c>
      <c r="AK12" s="17" t="s">
        <v>78</v>
      </c>
      <c r="AY12" s="17"/>
    </row>
    <row r="13" spans="1:51" ht="12.5" hidden="1" x14ac:dyDescent="0.25">
      <c r="J13" s="7"/>
    </row>
    <row r="14" spans="1:51" thickBot="1" x14ac:dyDescent="0.3">
      <c r="J14" s="7"/>
    </row>
    <row r="15" spans="1:51" ht="22.5" customHeight="1" thickBot="1" x14ac:dyDescent="0.3">
      <c r="J15" s="92" t="s">
        <v>79</v>
      </c>
    </row>
    <row r="16" spans="1:51" ht="22.5" hidden="1" customHeight="1" thickBot="1" x14ac:dyDescent="0.3">
      <c r="A16" s="7" t="s">
        <v>80</v>
      </c>
      <c r="J16" s="128" t="s">
        <v>81</v>
      </c>
    </row>
    <row r="17" spans="1:51" s="9" customFormat="1" ht="28" customHeight="1" thickBot="1" x14ac:dyDescent="0.35">
      <c r="A17" s="7" t="s">
        <v>82</v>
      </c>
      <c r="J17" s="93" t="s">
        <v>83</v>
      </c>
      <c r="L17" s="94" t="s">
        <v>84</v>
      </c>
      <c r="M17" s="94" t="s">
        <v>85</v>
      </c>
      <c r="N17" s="34" t="s">
        <v>86</v>
      </c>
      <c r="O17" s="34" t="s">
        <v>87</v>
      </c>
      <c r="P17" s="94" t="s">
        <v>86</v>
      </c>
      <c r="Q17" s="94" t="s">
        <v>88</v>
      </c>
      <c r="R17" s="95" t="s">
        <v>89</v>
      </c>
      <c r="S17" s="21"/>
      <c r="T17" s="32" t="s">
        <v>90</v>
      </c>
      <c r="U17" s="94" t="s">
        <v>91</v>
      </c>
      <c r="V17" s="94" t="s">
        <v>92</v>
      </c>
      <c r="W17" s="96" t="s">
        <v>93</v>
      </c>
      <c r="X17" s="97" t="s">
        <v>94</v>
      </c>
      <c r="Y17" s="98"/>
      <c r="Z17" s="95" t="s">
        <v>95</v>
      </c>
      <c r="AA17" s="94" t="s">
        <v>96</v>
      </c>
      <c r="AB17" s="91"/>
      <c r="AC17" s="94" t="s">
        <v>97</v>
      </c>
      <c r="AD17" s="94" t="s">
        <v>98</v>
      </c>
      <c r="AE17" s="19"/>
      <c r="AF17" s="19"/>
      <c r="AG17" s="19"/>
      <c r="AH17" s="19"/>
      <c r="AI17" s="19"/>
      <c r="AJ17" s="19"/>
      <c r="AK17" s="19"/>
      <c r="AO17" s="94" t="s">
        <v>91</v>
      </c>
      <c r="AP17" s="94" t="s">
        <v>92</v>
      </c>
      <c r="AR17" s="94" t="s">
        <v>91</v>
      </c>
      <c r="AS17" s="94" t="s">
        <v>92</v>
      </c>
      <c r="AU17" s="196"/>
      <c r="AV17" s="196"/>
      <c r="AW17" s="196"/>
      <c r="AX17" s="196"/>
      <c r="AY17" s="7"/>
    </row>
    <row r="18" spans="1:51" ht="12.5" x14ac:dyDescent="0.25">
      <c r="J18" s="7"/>
    </row>
    <row r="19" spans="1:51" ht="14" x14ac:dyDescent="0.3">
      <c r="J19" s="12" t="s">
        <v>99</v>
      </c>
    </row>
    <row r="20" spans="1:51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K20" s="17"/>
      <c r="L20" s="17">
        <f>AI20+AJ20+AK20+L73</f>
        <v>96389859</v>
      </c>
      <c r="M20" s="17">
        <f>AF20+AG20+AH20+M73</f>
        <v>96389859</v>
      </c>
      <c r="N20" s="193">
        <v>97662411.779999256</v>
      </c>
      <c r="O20" s="194"/>
      <c r="P20" s="193">
        <f>N20-O20-N74-19334.5</f>
        <v>97643077.279999256</v>
      </c>
      <c r="Q20" s="17">
        <v>0</v>
      </c>
      <c r="R20" s="17">
        <f>M20-P20</f>
        <v>-1253218.2799992561</v>
      </c>
      <c r="T20" s="17">
        <v>0</v>
      </c>
      <c r="U20" s="17" t="e">
        <f>SUMIF('[10]Income &amp; Expenditure Exc MI&amp;T'!$I$21:$I$461,J20,'[10]Income &amp; Expenditure Exc MI&amp;T'!$T$21:$T$464)</f>
        <v>#VALUE!</v>
      </c>
      <c r="V20" s="17" t="e">
        <f>L20-U20</f>
        <v>#VALUE!</v>
      </c>
      <c r="X20" s="17" t="e">
        <f>V20-W20</f>
        <v>#VALUE!</v>
      </c>
      <c r="Z20" s="17">
        <f>'Appendix 1b'!N20</f>
        <v>97638550.75999926</v>
      </c>
      <c r="AA20" s="17">
        <f>'Appendix 1b'!Q20</f>
        <v>-1245710.4099992663</v>
      </c>
      <c r="AC20" s="17">
        <f>'Appendix 1c'!N20</f>
        <v>23861.019999999997</v>
      </c>
      <c r="AD20" s="17">
        <f>'Appendix 1c'!P20</f>
        <v>-23861.019999999997</v>
      </c>
      <c r="AF20" s="17">
        <v>95968288</v>
      </c>
      <c r="AG20" s="17">
        <v>421571</v>
      </c>
      <c r="AH20" s="17">
        <v>0</v>
      </c>
      <c r="AI20" s="17">
        <v>95968288</v>
      </c>
      <c r="AJ20" s="17">
        <v>421571</v>
      </c>
      <c r="AK20" s="17">
        <v>0</v>
      </c>
      <c r="AL20" s="88">
        <f>SUM(AF20:AH20)/AI20</f>
        <v>1.0043928156767785</v>
      </c>
      <c r="AN20" s="8"/>
      <c r="AO20" s="17">
        <f>'Appendix 1c'!N20</f>
        <v>23861.019999999997</v>
      </c>
      <c r="AP20" s="17">
        <f>'Appendix 1c'!P20</f>
        <v>-23861.019999999997</v>
      </c>
      <c r="AR20" s="17">
        <f>'Appendix 1b'!N20</f>
        <v>97638550.75999926</v>
      </c>
      <c r="AS20" s="17">
        <f>'Appendix 1b'!Q20</f>
        <v>-1245710.4099992663</v>
      </c>
      <c r="AU20" s="195">
        <f>P20-(AO20+AR20)</f>
        <v>-19334.5</v>
      </c>
      <c r="AV20" s="195">
        <f>R20-(AP20+AS20)</f>
        <v>16353.150000010151</v>
      </c>
    </row>
    <row r="21" spans="1:51" x14ac:dyDescent="0.3">
      <c r="A21" s="7" t="s">
        <v>100</v>
      </c>
      <c r="D21" s="101" t="s">
        <v>106</v>
      </c>
      <c r="E21" s="7" t="s">
        <v>102</v>
      </c>
      <c r="F21" s="7" t="s">
        <v>105</v>
      </c>
      <c r="I21" s="7">
        <v>2</v>
      </c>
      <c r="J21" s="8" t="s">
        <v>107</v>
      </c>
      <c r="K21" s="17"/>
      <c r="L21" s="17">
        <f>AI21+AJ21+AK21</f>
        <v>44190905</v>
      </c>
      <c r="M21" s="17">
        <f>AF21+AG21+AH21</f>
        <v>44190905</v>
      </c>
      <c r="N21" s="17">
        <v>45159047.040000066</v>
      </c>
      <c r="O21" s="33"/>
      <c r="P21" s="17">
        <f>N21-O21-N74</f>
        <v>45159047.040000066</v>
      </c>
      <c r="Q21" s="17">
        <v>0</v>
      </c>
      <c r="R21" s="17">
        <f t="shared" ref="R21:R31" si="0">M21-P21</f>
        <v>-968142.04000006616</v>
      </c>
      <c r="T21" s="17">
        <v>311993.16699999996</v>
      </c>
      <c r="U21" s="17" t="e">
        <f>SUMIF('[10]Income &amp; Expenditure Exc MI&amp;T'!$I$21:$I$461,J21,'[10]Income &amp; Expenditure Exc MI&amp;T'!$T$21:$T$464)</f>
        <v>#VALUE!</v>
      </c>
      <c r="V21" s="17" t="e">
        <f t="shared" ref="V21:V31" si="1">L21-U21</f>
        <v>#VALUE!</v>
      </c>
      <c r="X21" s="17" t="e">
        <f t="shared" ref="X21:X31" si="2">V21-W21</f>
        <v>#VALUE!</v>
      </c>
      <c r="Z21" s="17">
        <f>'Appendix 1b'!N21</f>
        <v>43674615.180000104</v>
      </c>
      <c r="AA21" s="17">
        <f>'Appendix 1b'!Q21</f>
        <v>-768863.03000006825</v>
      </c>
      <c r="AC21" s="17">
        <f>'Appendix 1c'!N22</f>
        <v>1484431.8600000003</v>
      </c>
      <c r="AD21" s="17">
        <f>'Appendix 1c'!P22</f>
        <v>-182925.86000000034</v>
      </c>
      <c r="AF21" s="17">
        <v>44214183</v>
      </c>
      <c r="AG21" s="17">
        <v>-23278</v>
      </c>
      <c r="AH21" s="17">
        <v>0</v>
      </c>
      <c r="AI21" s="17">
        <v>44214183</v>
      </c>
      <c r="AJ21" s="17">
        <v>-23278</v>
      </c>
      <c r="AK21" s="17">
        <v>0</v>
      </c>
      <c r="AL21" s="88">
        <f t="shared" ref="AL21:AL31" si="3">SUM(AF21:AH21)/AI21</f>
        <v>0.99947351735527945</v>
      </c>
      <c r="AN21" s="8"/>
      <c r="AO21" s="17">
        <f>'Appendix 1c'!N22</f>
        <v>1484431.8600000003</v>
      </c>
      <c r="AP21" s="17">
        <f>'Appendix 1c'!P22</f>
        <v>-182925.86000000034</v>
      </c>
      <c r="AR21" s="17">
        <f>'Appendix 1b'!N21</f>
        <v>43674615.180000104</v>
      </c>
      <c r="AS21" s="17">
        <f>'Appendix 1b'!Q21</f>
        <v>-768863.03000006825</v>
      </c>
      <c r="AU21" s="195">
        <f t="shared" ref="AU21:AU31" si="4">P21-(AO21+AR21)</f>
        <v>0</v>
      </c>
      <c r="AV21" s="195">
        <f t="shared" ref="AV21:AV31" si="5">R21-(AP21+AS21)</f>
        <v>-16353.149999997579</v>
      </c>
    </row>
    <row r="22" spans="1:51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K22" s="17"/>
      <c r="L22" s="17">
        <f t="shared" ref="L22:L28" si="6">AI22+AJ22+AK22</f>
        <v>2429791</v>
      </c>
      <c r="M22" s="17">
        <f t="shared" ref="M22:M31" si="7">AF22+AG22+AH22</f>
        <v>2429791</v>
      </c>
      <c r="N22" s="17">
        <v>3660945.049999997</v>
      </c>
      <c r="O22" s="33"/>
      <c r="P22" s="17">
        <f t="shared" ref="P22:P31" si="8">N22-O22</f>
        <v>3660945.049999997</v>
      </c>
      <c r="Q22" s="17">
        <v>0</v>
      </c>
      <c r="R22" s="17">
        <f t="shared" si="0"/>
        <v>-1231154.049999997</v>
      </c>
      <c r="T22" s="17">
        <v>0</v>
      </c>
      <c r="U22" s="17" t="e">
        <f>SUMIF('[10]Income &amp; Expenditure Exc MI&amp;T'!$I$21:$I$461,J22,'[10]Income &amp; Expenditure Exc MI&amp;T'!$T$21:$T$464)</f>
        <v>#VALUE!</v>
      </c>
      <c r="V22" s="17" t="e">
        <f>L22-U22</f>
        <v>#VALUE!</v>
      </c>
      <c r="X22" s="17" t="e">
        <f t="shared" si="2"/>
        <v>#VALUE!</v>
      </c>
      <c r="Z22" s="17">
        <f>'Appendix 1b'!N22</f>
        <v>3660945.049999997</v>
      </c>
      <c r="AA22" s="17">
        <f>'Appendix 1b'!Q22</f>
        <v>-1231154.049999997</v>
      </c>
      <c r="AC22" s="17">
        <f>'Appendix 1c'!N23</f>
        <v>0</v>
      </c>
      <c r="AD22" s="17">
        <f>'Appendix 1c'!P23</f>
        <v>0</v>
      </c>
      <c r="AF22" s="17">
        <v>1691592</v>
      </c>
      <c r="AG22" s="17">
        <v>738199</v>
      </c>
      <c r="AH22" s="17">
        <v>0</v>
      </c>
      <c r="AI22" s="17">
        <v>1691592</v>
      </c>
      <c r="AJ22" s="17">
        <v>738199</v>
      </c>
      <c r="AK22" s="17">
        <v>0</v>
      </c>
      <c r="AL22" s="88">
        <f t="shared" si="3"/>
        <v>1.4363930545899957</v>
      </c>
      <c r="AN22" s="8"/>
      <c r="AO22" s="17">
        <f>'Appendix 1c'!N23</f>
        <v>0</v>
      </c>
      <c r="AP22" s="17">
        <f>'Appendix 1c'!P23</f>
        <v>0</v>
      </c>
      <c r="AR22" s="17">
        <f>'Appendix 1b'!N22</f>
        <v>3660945.049999997</v>
      </c>
      <c r="AS22" s="17">
        <f>'Appendix 1b'!Q22</f>
        <v>-1231154.049999997</v>
      </c>
      <c r="AU22" s="195">
        <f t="shared" si="4"/>
        <v>0</v>
      </c>
      <c r="AV22" s="195">
        <f t="shared" si="5"/>
        <v>0</v>
      </c>
    </row>
    <row r="23" spans="1:51" x14ac:dyDescent="0.3">
      <c r="A23" s="7" t="s">
        <v>100</v>
      </c>
      <c r="D23" s="7" t="s">
        <v>110</v>
      </c>
      <c r="E23" s="7" t="s">
        <v>102</v>
      </c>
      <c r="F23" s="7" t="s">
        <v>105</v>
      </c>
      <c r="I23" s="7">
        <v>4</v>
      </c>
      <c r="J23" s="8" t="s">
        <v>111</v>
      </c>
      <c r="K23" s="17"/>
      <c r="L23" s="17">
        <f t="shared" si="6"/>
        <v>1886373.9969999997</v>
      </c>
      <c r="M23" s="17">
        <f t="shared" si="7"/>
        <v>1886373.9969999997</v>
      </c>
      <c r="N23" s="17">
        <v>2357792.7300000018</v>
      </c>
      <c r="O23" s="33"/>
      <c r="P23" s="17">
        <f t="shared" si="8"/>
        <v>2357792.7300000018</v>
      </c>
      <c r="Q23" s="17">
        <v>0</v>
      </c>
      <c r="R23" s="17">
        <f t="shared" si="0"/>
        <v>-471418.7330000021</v>
      </c>
      <c r="T23" s="17">
        <v>0</v>
      </c>
      <c r="U23" s="17" t="e">
        <f>SUMIF('[10]Income &amp; Expenditure Exc MI&amp;T'!$I$21:$I$461,J23,'[10]Income &amp; Expenditure Exc MI&amp;T'!$T$21:$T$464)</f>
        <v>#VALUE!</v>
      </c>
      <c r="V23" s="17" t="e">
        <f t="shared" si="1"/>
        <v>#VALUE!</v>
      </c>
      <c r="X23" s="17" t="e">
        <f t="shared" si="2"/>
        <v>#VALUE!</v>
      </c>
      <c r="Z23" s="17">
        <f>'Appendix 1b'!N23</f>
        <v>2354358.2400000016</v>
      </c>
      <c r="AA23" s="17">
        <f>'Appendix 1b'!Q23</f>
        <v>-467984.24300000188</v>
      </c>
      <c r="AC23" s="17">
        <f>'Appendix 1c'!N24</f>
        <v>3434.49</v>
      </c>
      <c r="AD23" s="17">
        <f>'Appendix 1c'!P24</f>
        <v>-3434.49</v>
      </c>
      <c r="AF23" s="17">
        <v>1881992.9969999997</v>
      </c>
      <c r="AG23" s="17">
        <v>4381</v>
      </c>
      <c r="AH23" s="17">
        <v>0</v>
      </c>
      <c r="AI23" s="17">
        <v>1881992.9969999997</v>
      </c>
      <c r="AJ23" s="17">
        <v>4381</v>
      </c>
      <c r="AK23" s="17">
        <v>0</v>
      </c>
      <c r="AL23" s="88">
        <f t="shared" si="3"/>
        <v>1.0023278513825415</v>
      </c>
      <c r="AN23" s="8"/>
      <c r="AO23" s="17">
        <f>'Appendix 1c'!N24</f>
        <v>3434.49</v>
      </c>
      <c r="AP23" s="17">
        <f>'Appendix 1c'!P24</f>
        <v>-3434.49</v>
      </c>
      <c r="AR23" s="17">
        <f>'Appendix 1b'!N23</f>
        <v>2354358.2400000016</v>
      </c>
      <c r="AS23" s="17">
        <f>'Appendix 1b'!Q23</f>
        <v>-467984.24300000188</v>
      </c>
      <c r="AU23" s="195">
        <f t="shared" si="4"/>
        <v>0</v>
      </c>
      <c r="AV23" s="195">
        <f t="shared" si="5"/>
        <v>0</v>
      </c>
    </row>
    <row r="24" spans="1:51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K24" s="17"/>
      <c r="L24" s="17">
        <f t="shared" si="6"/>
        <v>4390512</v>
      </c>
      <c r="M24" s="17">
        <f t="shared" si="7"/>
        <v>4390512</v>
      </c>
      <c r="N24" s="17">
        <v>4775890.450000002</v>
      </c>
      <c r="O24" s="33"/>
      <c r="P24" s="17">
        <f t="shared" si="8"/>
        <v>4775890.450000002</v>
      </c>
      <c r="Q24" s="17">
        <v>0</v>
      </c>
      <c r="R24" s="17">
        <f t="shared" si="0"/>
        <v>-385378.45000000205</v>
      </c>
      <c r="T24" s="17">
        <v>611354.5900000002</v>
      </c>
      <c r="U24" s="17" t="e">
        <f>SUMIF('[10]Income &amp; Expenditure Exc MI&amp;T'!$I$21:$I$461,J24,'[10]Income &amp; Expenditure Exc MI&amp;T'!$T$21:$T$464)</f>
        <v>#VALUE!</v>
      </c>
      <c r="V24" s="17" t="e">
        <f t="shared" si="1"/>
        <v>#VALUE!</v>
      </c>
      <c r="X24" s="17" t="e">
        <f t="shared" si="2"/>
        <v>#VALUE!</v>
      </c>
      <c r="Z24" s="17">
        <f>'Appendix 1b'!N24</f>
        <v>4764885.4700000016</v>
      </c>
      <c r="AA24" s="17">
        <f>'Appendix 1b'!Q24</f>
        <v>-392173.4700000016</v>
      </c>
      <c r="AC24" s="17">
        <f>'Appendix 1c'!N25</f>
        <v>11004.98</v>
      </c>
      <c r="AD24" s="17">
        <f>'Appendix 1c'!P25</f>
        <v>6795.02</v>
      </c>
      <c r="AF24" s="17">
        <v>4390512</v>
      </c>
      <c r="AG24" s="17">
        <v>0</v>
      </c>
      <c r="AH24" s="17">
        <v>0</v>
      </c>
      <c r="AI24" s="17">
        <v>4390512</v>
      </c>
      <c r="AJ24" s="17">
        <v>0</v>
      </c>
      <c r="AK24" s="17">
        <v>0</v>
      </c>
      <c r="AL24" s="88">
        <f t="shared" si="3"/>
        <v>1</v>
      </c>
      <c r="AN24" s="8"/>
      <c r="AO24" s="17">
        <f>'Appendix 1c'!N25</f>
        <v>11004.98</v>
      </c>
      <c r="AP24" s="17">
        <f>'Appendix 1c'!P25</f>
        <v>6795.02</v>
      </c>
      <c r="AR24" s="17">
        <f>'Appendix 1b'!N24</f>
        <v>4764885.4700000016</v>
      </c>
      <c r="AS24" s="17">
        <f>'Appendix 1b'!Q24</f>
        <v>-392173.4700000016</v>
      </c>
      <c r="AU24" s="195">
        <f t="shared" si="4"/>
        <v>0</v>
      </c>
      <c r="AV24" s="195">
        <f t="shared" si="5"/>
        <v>-4.6566128730773926E-10</v>
      </c>
    </row>
    <row r="25" spans="1:51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K25" s="17"/>
      <c r="L25" s="17">
        <f t="shared" si="6"/>
        <v>9009833.5140000023</v>
      </c>
      <c r="M25" s="17">
        <f t="shared" si="7"/>
        <v>9009833.5140000023</v>
      </c>
      <c r="N25" s="17">
        <v>8481915.2600000072</v>
      </c>
      <c r="O25" s="33"/>
      <c r="P25" s="17">
        <f t="shared" si="8"/>
        <v>8481915.2600000072</v>
      </c>
      <c r="Q25" s="17">
        <v>0</v>
      </c>
      <c r="R25" s="17">
        <f t="shared" si="0"/>
        <v>527918.25399999507</v>
      </c>
      <c r="T25" s="17">
        <v>1697031.5079999999</v>
      </c>
      <c r="U25" s="17" t="e">
        <f>SUMIF('[10]Income &amp; Expenditure Exc MI&amp;T'!$I$21:$I$461,J25,'[10]Income &amp; Expenditure Exc MI&amp;T'!$T$21:$T$464)</f>
        <v>#VALUE!</v>
      </c>
      <c r="V25" s="17" t="e">
        <f t="shared" si="1"/>
        <v>#VALUE!</v>
      </c>
      <c r="X25" s="17" t="e">
        <f t="shared" si="2"/>
        <v>#VALUE!</v>
      </c>
      <c r="Z25" s="17">
        <f>'Appendix 1b'!N25</f>
        <v>8477499.3200000059</v>
      </c>
      <c r="AA25" s="17">
        <f>'Appendix 1b'!Q25</f>
        <v>524834.19399999455</v>
      </c>
      <c r="AC25" s="17">
        <f>'Appendix 1c'!N26</f>
        <v>4415.9399999999996</v>
      </c>
      <c r="AD25" s="17">
        <f>'Appendix 1c'!P26</f>
        <v>3084.0600000000004</v>
      </c>
      <c r="AF25" s="17">
        <v>8271828.0040000016</v>
      </c>
      <c r="AG25" s="17">
        <v>738005.50999999989</v>
      </c>
      <c r="AH25" s="17">
        <v>0</v>
      </c>
      <c r="AI25" s="17">
        <v>8271828.0040000016</v>
      </c>
      <c r="AJ25" s="17">
        <v>738005.50999999989</v>
      </c>
      <c r="AK25" s="17">
        <v>0</v>
      </c>
      <c r="AL25" s="88">
        <f t="shared" si="3"/>
        <v>1.0892191556259541</v>
      </c>
      <c r="AN25" s="8"/>
      <c r="AO25" s="17">
        <f>'Appendix 1c'!N26</f>
        <v>4415.9399999999996</v>
      </c>
      <c r="AP25" s="17">
        <f>'Appendix 1c'!P26</f>
        <v>3084.0600000000004</v>
      </c>
      <c r="AR25" s="17">
        <f>'Appendix 1b'!N25</f>
        <v>8477499.3200000059</v>
      </c>
      <c r="AS25" s="17">
        <f>'Appendix 1b'!Q25</f>
        <v>524834.19399999455</v>
      </c>
      <c r="AU25" s="195">
        <f t="shared" si="4"/>
        <v>0</v>
      </c>
      <c r="AV25" s="195">
        <f t="shared" si="5"/>
        <v>0</v>
      </c>
    </row>
    <row r="26" spans="1:51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K26" s="17"/>
      <c r="L26" s="17">
        <f t="shared" si="6"/>
        <v>3325369.9960000007</v>
      </c>
      <c r="M26" s="17">
        <f t="shared" si="7"/>
        <v>3325369.9960000007</v>
      </c>
      <c r="N26" s="17">
        <v>3211289.4600000009</v>
      </c>
      <c r="O26" s="33"/>
      <c r="P26" s="17">
        <f t="shared" si="8"/>
        <v>3211289.4600000009</v>
      </c>
      <c r="Q26" s="17">
        <v>0</v>
      </c>
      <c r="R26" s="17">
        <f t="shared" si="0"/>
        <v>114080.53599999985</v>
      </c>
      <c r="T26" s="17">
        <v>388738.46000000008</v>
      </c>
      <c r="U26" s="17" t="e">
        <f>SUMIF('[10]Income &amp; Expenditure Exc MI&amp;T'!$I$21:$I$461,J26,'[10]Income &amp; Expenditure Exc MI&amp;T'!$T$21:$T$464)</f>
        <v>#VALUE!</v>
      </c>
      <c r="V26" s="17" t="e">
        <f t="shared" si="1"/>
        <v>#VALUE!</v>
      </c>
      <c r="X26" s="17" t="e">
        <f t="shared" si="2"/>
        <v>#VALUE!</v>
      </c>
      <c r="Z26" s="17">
        <f>'Appendix 1b'!N26</f>
        <v>3203464.23</v>
      </c>
      <c r="AA26" s="17">
        <f>'Appendix 1b'!Q26</f>
        <v>99915.765999999829</v>
      </c>
      <c r="AC26" s="17">
        <f>'Appendix 1c'!N27</f>
        <v>7825.23</v>
      </c>
      <c r="AD26" s="17">
        <f>'Appendix 1c'!P27</f>
        <v>14164.77</v>
      </c>
      <c r="AF26" s="17">
        <v>3512652.9960000007</v>
      </c>
      <c r="AG26" s="17">
        <v>-187283</v>
      </c>
      <c r="AH26" s="17">
        <v>0</v>
      </c>
      <c r="AI26" s="17">
        <v>3512652.9960000007</v>
      </c>
      <c r="AJ26" s="17">
        <v>-187283</v>
      </c>
      <c r="AK26" s="17">
        <v>0</v>
      </c>
      <c r="AL26" s="88">
        <f t="shared" si="3"/>
        <v>0.94668331878689227</v>
      </c>
      <c r="AN26" s="8"/>
      <c r="AO26" s="17">
        <f>'Appendix 1c'!N27</f>
        <v>7825.23</v>
      </c>
      <c r="AP26" s="17">
        <f>'Appendix 1c'!P27</f>
        <v>14164.77</v>
      </c>
      <c r="AR26" s="17">
        <f>'Appendix 1b'!N26</f>
        <v>3203464.23</v>
      </c>
      <c r="AS26" s="17">
        <f>'Appendix 1b'!Q26</f>
        <v>99915.765999999829</v>
      </c>
      <c r="AU26" s="195">
        <f t="shared" si="4"/>
        <v>0</v>
      </c>
      <c r="AV26" s="195">
        <f t="shared" si="5"/>
        <v>0</v>
      </c>
      <c r="AW26" s="197"/>
    </row>
    <row r="27" spans="1:51" x14ac:dyDescent="0.3">
      <c r="A27" s="7" t="s">
        <v>100</v>
      </c>
      <c r="D27" s="87" t="s">
        <v>118</v>
      </c>
      <c r="E27" s="7" t="s">
        <v>102</v>
      </c>
      <c r="I27" s="7">
        <v>8</v>
      </c>
      <c r="J27" s="8" t="s">
        <v>119</v>
      </c>
      <c r="K27" s="17"/>
      <c r="L27" s="17">
        <f>AI27+AJ27+AK27</f>
        <v>34880342.880000003</v>
      </c>
      <c r="M27" s="17">
        <f>AF27+AG27+AH27</f>
        <v>34880342.880000003</v>
      </c>
      <c r="N27" s="17">
        <v>35624261.279999949</v>
      </c>
      <c r="O27" s="33"/>
      <c r="P27" s="17">
        <f t="shared" si="8"/>
        <v>35624261.279999949</v>
      </c>
      <c r="Q27" s="17">
        <v>0</v>
      </c>
      <c r="R27" s="17">
        <f t="shared" si="0"/>
        <v>-743918.39999994636</v>
      </c>
      <c r="T27" s="17">
        <v>25578913.380999994</v>
      </c>
      <c r="U27" s="17" t="e">
        <f>SUMIF('[10]Income &amp; Expenditure Exc MI&amp;T'!$I$21:$I$461,J27,'[10]Income &amp; Expenditure Exc MI&amp;T'!$T$21:$T$464)</f>
        <v>#VALUE!</v>
      </c>
      <c r="V27" s="17" t="e">
        <f t="shared" si="1"/>
        <v>#VALUE!</v>
      </c>
      <c r="X27" s="17" t="e">
        <f t="shared" si="2"/>
        <v>#VALUE!</v>
      </c>
      <c r="Z27" s="17">
        <f>'Appendix 1b'!N27</f>
        <v>28771844.179999936</v>
      </c>
      <c r="AA27" s="17">
        <f>'Appendix 1b'!Q27</f>
        <v>-914638.29999995232</v>
      </c>
      <c r="AC27" s="17">
        <f>'Appendix 1c'!N28</f>
        <v>6852417.0999999978</v>
      </c>
      <c r="AD27" s="17">
        <f>'Appendix 1c'!P28</f>
        <v>170719.90000000224</v>
      </c>
      <c r="AF27" s="17">
        <v>32037340</v>
      </c>
      <c r="AG27" s="17">
        <v>2843002.8799999999</v>
      </c>
      <c r="AH27" s="17">
        <v>0</v>
      </c>
      <c r="AI27" s="17">
        <v>32037340</v>
      </c>
      <c r="AJ27" s="17">
        <v>2843002.8799999999</v>
      </c>
      <c r="AK27" s="17">
        <v>0</v>
      </c>
      <c r="AL27" s="88">
        <f t="shared" si="3"/>
        <v>1.088740291172738</v>
      </c>
      <c r="AN27" s="8"/>
      <c r="AO27" s="17">
        <f>'Appendix 1c'!N28</f>
        <v>6852417.0999999978</v>
      </c>
      <c r="AP27" s="17">
        <f>'Appendix 1c'!P28</f>
        <v>170719.90000000224</v>
      </c>
      <c r="AR27" s="17">
        <f>'Appendix 1b'!N27</f>
        <v>28771844.179999936</v>
      </c>
      <c r="AS27" s="17">
        <f>'Appendix 1b'!Q27</f>
        <v>-914638.29999995232</v>
      </c>
      <c r="AU27" s="195">
        <f t="shared" si="4"/>
        <v>0</v>
      </c>
      <c r="AV27" s="195">
        <f t="shared" si="5"/>
        <v>3.7252902984619141E-9</v>
      </c>
    </row>
    <row r="28" spans="1:51" x14ac:dyDescent="0.3">
      <c r="A28" s="7" t="s">
        <v>100</v>
      </c>
      <c r="E28" s="7" t="s">
        <v>120</v>
      </c>
      <c r="I28" s="7">
        <v>9</v>
      </c>
      <c r="J28" s="8" t="s">
        <v>121</v>
      </c>
      <c r="K28" s="17"/>
      <c r="L28" s="17">
        <f t="shared" si="6"/>
        <v>365057</v>
      </c>
      <c r="M28" s="17">
        <f t="shared" si="7"/>
        <v>365057</v>
      </c>
      <c r="N28" s="17">
        <v>265989.24999999994</v>
      </c>
      <c r="O28" s="33"/>
      <c r="P28" s="17">
        <f t="shared" si="8"/>
        <v>265989.24999999994</v>
      </c>
      <c r="Q28" s="17">
        <v>0</v>
      </c>
      <c r="R28" s="17">
        <f t="shared" si="0"/>
        <v>99067.750000000058</v>
      </c>
      <c r="T28" s="17">
        <v>6824.68</v>
      </c>
      <c r="U28" s="17">
        <f>L28</f>
        <v>365057</v>
      </c>
      <c r="V28" s="17">
        <f t="shared" si="1"/>
        <v>0</v>
      </c>
      <c r="X28" s="17">
        <f t="shared" si="2"/>
        <v>0</v>
      </c>
      <c r="Z28" s="17">
        <f>'Appendix 1b'!N28</f>
        <v>265989.24999999994</v>
      </c>
      <c r="AA28" s="17">
        <f>'Appendix 1b'!Q28</f>
        <v>99067.750000000058</v>
      </c>
      <c r="AC28" s="17">
        <f>'Appendix 1c'!N29</f>
        <v>0</v>
      </c>
      <c r="AD28" s="17">
        <f>'Appendix 1c'!P29</f>
        <v>0</v>
      </c>
      <c r="AF28" s="17">
        <v>365057</v>
      </c>
      <c r="AG28" s="17">
        <v>0</v>
      </c>
      <c r="AH28" s="17">
        <v>0</v>
      </c>
      <c r="AI28" s="17">
        <v>365057</v>
      </c>
      <c r="AJ28" s="17">
        <v>0</v>
      </c>
      <c r="AK28" s="17">
        <v>0</v>
      </c>
      <c r="AL28" s="88">
        <f t="shared" si="3"/>
        <v>1</v>
      </c>
      <c r="AN28" s="8"/>
      <c r="AO28" s="17">
        <f>'Appendix 1c'!N29</f>
        <v>0</v>
      </c>
      <c r="AP28" s="17">
        <f>'Appendix 1c'!P29</f>
        <v>0</v>
      </c>
      <c r="AR28" s="17">
        <f>'Appendix 1b'!N28</f>
        <v>265989.24999999994</v>
      </c>
      <c r="AS28" s="17">
        <f>'Appendix 1b'!Q28</f>
        <v>99067.750000000058</v>
      </c>
      <c r="AU28" s="195">
        <f t="shared" si="4"/>
        <v>0</v>
      </c>
      <c r="AV28" s="195">
        <f t="shared" si="5"/>
        <v>0</v>
      </c>
    </row>
    <row r="29" spans="1:51" x14ac:dyDescent="0.3">
      <c r="A29" s="7" t="s">
        <v>100</v>
      </c>
      <c r="E29" s="7" t="s">
        <v>122</v>
      </c>
      <c r="I29" s="7">
        <v>10</v>
      </c>
      <c r="J29" s="8" t="s">
        <v>123</v>
      </c>
      <c r="K29" s="17"/>
      <c r="L29" s="17">
        <f t="shared" ref="L29:L31" si="9">AI29+AJ29+AK29</f>
        <v>213993</v>
      </c>
      <c r="M29" s="17">
        <f t="shared" si="7"/>
        <v>213993</v>
      </c>
      <c r="N29" s="17">
        <v>157339.13999999996</v>
      </c>
      <c r="P29" s="17">
        <f t="shared" si="8"/>
        <v>157339.13999999996</v>
      </c>
      <c r="Q29" s="17">
        <v>0</v>
      </c>
      <c r="R29" s="17">
        <f t="shared" si="0"/>
        <v>56653.860000000044</v>
      </c>
      <c r="T29" s="17">
        <v>1491.2800000000002</v>
      </c>
      <c r="U29" s="17">
        <f>L29</f>
        <v>213993</v>
      </c>
      <c r="V29" s="17">
        <f t="shared" si="1"/>
        <v>0</v>
      </c>
      <c r="X29" s="17">
        <f t="shared" si="2"/>
        <v>0</v>
      </c>
      <c r="Z29" s="17">
        <f>'Appendix 1b'!N29</f>
        <v>157339.13999999996</v>
      </c>
      <c r="AA29" s="17">
        <f>'Appendix 1b'!Q29</f>
        <v>56653.860000000044</v>
      </c>
      <c r="AC29" s="17">
        <f>'Appendix 1c'!N30</f>
        <v>0</v>
      </c>
      <c r="AD29" s="17">
        <f>'Appendix 1c'!P30</f>
        <v>0</v>
      </c>
      <c r="AF29" s="17">
        <v>213993</v>
      </c>
      <c r="AG29" s="17">
        <v>0</v>
      </c>
      <c r="AH29" s="17">
        <v>0</v>
      </c>
      <c r="AI29" s="17">
        <v>213993</v>
      </c>
      <c r="AJ29" s="17">
        <v>0</v>
      </c>
      <c r="AK29" s="17">
        <v>0</v>
      </c>
      <c r="AL29" s="88">
        <f t="shared" si="3"/>
        <v>1</v>
      </c>
      <c r="AN29" s="8"/>
      <c r="AO29" s="17">
        <f>'Appendix 1c'!N30</f>
        <v>0</v>
      </c>
      <c r="AP29" s="17">
        <f>'Appendix 1c'!P30</f>
        <v>0</v>
      </c>
      <c r="AR29" s="17">
        <f>'Appendix 1b'!N29</f>
        <v>157339.13999999996</v>
      </c>
      <c r="AS29" s="17">
        <f>'Appendix 1b'!Q29</f>
        <v>56653.860000000044</v>
      </c>
      <c r="AU29" s="195">
        <f t="shared" si="4"/>
        <v>0</v>
      </c>
      <c r="AV29" s="195">
        <f t="shared" si="5"/>
        <v>0</v>
      </c>
    </row>
    <row r="30" spans="1:51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K30" s="17"/>
      <c r="L30" s="17">
        <f t="shared" si="9"/>
        <v>1400688</v>
      </c>
      <c r="M30" s="17">
        <f t="shared" si="7"/>
        <v>1400688</v>
      </c>
      <c r="N30" s="17">
        <v>1532852.11</v>
      </c>
      <c r="P30" s="17">
        <f t="shared" si="8"/>
        <v>1532852.11</v>
      </c>
      <c r="Q30" s="17">
        <v>0</v>
      </c>
      <c r="R30" s="17">
        <f t="shared" si="0"/>
        <v>-132164.1100000001</v>
      </c>
      <c r="T30" s="17">
        <v>0</v>
      </c>
      <c r="U30" s="17" t="e">
        <f>SUMIF('[10]Income &amp; Expenditure Exc MI&amp;T'!$I$21:$I$461,J30,'[10]Income &amp; Expenditure Exc MI&amp;T'!$T$21:$T$464)</f>
        <v>#VALUE!</v>
      </c>
      <c r="V30" s="17" t="e">
        <f t="shared" si="1"/>
        <v>#VALUE!</v>
      </c>
      <c r="X30" s="17" t="e">
        <f t="shared" si="2"/>
        <v>#VALUE!</v>
      </c>
      <c r="Z30" s="17">
        <f>'Appendix 1b'!N30</f>
        <v>1532852.11</v>
      </c>
      <c r="AA30" s="17">
        <f>'Appendix 1b'!Q30</f>
        <v>-132164.1100000001</v>
      </c>
      <c r="AC30" s="17">
        <f>'Appendix 1c'!N31</f>
        <v>0</v>
      </c>
      <c r="AD30" s="17">
        <f>'Appendix 1c'!P31</f>
        <v>0</v>
      </c>
      <c r="AF30" s="17">
        <v>1400688</v>
      </c>
      <c r="AG30" s="17">
        <v>0</v>
      </c>
      <c r="AH30" s="17">
        <v>0</v>
      </c>
      <c r="AI30" s="17">
        <v>1400688</v>
      </c>
      <c r="AJ30" s="17">
        <v>0</v>
      </c>
      <c r="AK30" s="17">
        <v>0</v>
      </c>
      <c r="AL30" s="88">
        <f t="shared" si="3"/>
        <v>1</v>
      </c>
      <c r="AN30" s="8"/>
      <c r="AO30" s="17">
        <f>'Appendix 1c'!N31</f>
        <v>0</v>
      </c>
      <c r="AP30" s="17">
        <f>'Appendix 1c'!P31</f>
        <v>0</v>
      </c>
      <c r="AR30" s="17">
        <f>'Appendix 1b'!N30</f>
        <v>1532852.11</v>
      </c>
      <c r="AS30" s="17">
        <f>'Appendix 1b'!Q30</f>
        <v>-132164.1100000001</v>
      </c>
      <c r="AU30" s="195">
        <f t="shared" si="4"/>
        <v>0</v>
      </c>
      <c r="AV30" s="195">
        <f t="shared" si="5"/>
        <v>0</v>
      </c>
    </row>
    <row r="31" spans="1:51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K31" s="17"/>
      <c r="L31" s="17">
        <f t="shared" si="9"/>
        <v>1189656</v>
      </c>
      <c r="M31" s="17">
        <f t="shared" si="7"/>
        <v>1189656</v>
      </c>
      <c r="N31" s="17">
        <v>220593.56</v>
      </c>
      <c r="P31" s="17">
        <f t="shared" si="8"/>
        <v>220593.56</v>
      </c>
      <c r="Q31" s="17">
        <v>0</v>
      </c>
      <c r="R31" s="17">
        <f t="shared" si="0"/>
        <v>969062.44</v>
      </c>
      <c r="T31" s="17">
        <v>0</v>
      </c>
      <c r="U31" s="17" t="e">
        <f>SUMIF('[10]Income &amp; Expenditure Exc MI&amp;T'!$I$21:$I$461,J31,'[10]Income &amp; Expenditure Exc MI&amp;T'!$T$21:$T$464)</f>
        <v>#VALUE!</v>
      </c>
      <c r="V31" s="17" t="e">
        <f t="shared" si="1"/>
        <v>#VALUE!</v>
      </c>
      <c r="X31" s="17" t="e">
        <f t="shared" si="2"/>
        <v>#VALUE!</v>
      </c>
      <c r="Z31" s="17">
        <f>'Appendix 1b'!N31</f>
        <v>220593.56</v>
      </c>
      <c r="AA31" s="17">
        <f>'Appendix 1b'!Q31</f>
        <v>969062.44</v>
      </c>
      <c r="AC31" s="17">
        <f>'Appendix 1c'!N32</f>
        <v>0</v>
      </c>
      <c r="AD31" s="17">
        <f>'Appendix 1c'!P32</f>
        <v>0</v>
      </c>
      <c r="AF31" s="17">
        <v>1189656</v>
      </c>
      <c r="AG31" s="17">
        <v>0</v>
      </c>
      <c r="AH31" s="17">
        <v>0</v>
      </c>
      <c r="AI31" s="17">
        <v>1189656</v>
      </c>
      <c r="AJ31" s="17">
        <v>0</v>
      </c>
      <c r="AK31" s="17">
        <v>0</v>
      </c>
      <c r="AL31" s="88">
        <f t="shared" si="3"/>
        <v>1</v>
      </c>
      <c r="AN31" s="8"/>
      <c r="AO31" s="17">
        <f>'Appendix 1c'!N32</f>
        <v>0</v>
      </c>
      <c r="AP31" s="17">
        <f>'Appendix 1c'!P32</f>
        <v>0</v>
      </c>
      <c r="AR31" s="17">
        <f>'Appendix 1b'!N31</f>
        <v>220593.56</v>
      </c>
      <c r="AS31" s="17">
        <f>'Appendix 1b'!Q31</f>
        <v>969062.44</v>
      </c>
      <c r="AU31" s="195">
        <f t="shared" si="4"/>
        <v>0</v>
      </c>
      <c r="AV31" s="195">
        <f t="shared" si="5"/>
        <v>0</v>
      </c>
    </row>
    <row r="33" spans="1:48" x14ac:dyDescent="0.3">
      <c r="J33" s="13"/>
      <c r="K33" s="8"/>
      <c r="L33" s="20">
        <f>SUM(L20:L32)</f>
        <v>199672381.38699999</v>
      </c>
      <c r="M33" s="20">
        <f>SUM(M20:M32)</f>
        <v>199672381.38699999</v>
      </c>
      <c r="N33" s="20">
        <f>SUM(N20:N32)</f>
        <v>203110327.1099993</v>
      </c>
      <c r="O33" s="20"/>
      <c r="P33" s="20">
        <f>SUM(P20:P32)</f>
        <v>203090992.6099993</v>
      </c>
      <c r="Q33" s="20">
        <f>SUM(Q20:Q32)</f>
        <v>0</v>
      </c>
      <c r="R33" s="20">
        <f>SUM(R20:R32)</f>
        <v>-3418611.2229992743</v>
      </c>
      <c r="S33" s="18"/>
      <c r="T33" s="20">
        <f>SUM(T20:T32)</f>
        <v>28596347.065999996</v>
      </c>
      <c r="U33" s="20" t="e">
        <f>SUM(U20:U32)</f>
        <v>#VALUE!</v>
      </c>
      <c r="V33" s="20" t="e">
        <f>SUM(V20:V32)</f>
        <v>#VALUE!</v>
      </c>
      <c r="W33" s="20">
        <f>SUM(W20:W32)</f>
        <v>0</v>
      </c>
      <c r="X33" s="20" t="e">
        <f>SUM(X20:X32)</f>
        <v>#VALUE!</v>
      </c>
      <c r="Y33" s="30"/>
      <c r="Z33" s="20">
        <f>SUM(Z20:Z32)</f>
        <v>194722936.48999929</v>
      </c>
      <c r="AA33" s="20">
        <f>SUM(AA20:AA32)</f>
        <v>-3403153.6029992928</v>
      </c>
      <c r="AB33" s="30"/>
      <c r="AC33" s="20">
        <f>SUM(AC20:AC32)</f>
        <v>8387390.6199999982</v>
      </c>
      <c r="AD33" s="20">
        <f>SUM(AD20:AD32)</f>
        <v>-15457.619999998104</v>
      </c>
      <c r="AE33" s="18"/>
      <c r="AF33" s="20">
        <f t="shared" ref="AF33:AK33" si="10">SUM(AF20:AF32)</f>
        <v>195137782.99700001</v>
      </c>
      <c r="AG33" s="20">
        <f t="shared" si="10"/>
        <v>4534598.3899999997</v>
      </c>
      <c r="AH33" s="20">
        <f t="shared" si="10"/>
        <v>0</v>
      </c>
      <c r="AI33" s="20">
        <f t="shared" si="10"/>
        <v>195137782.99700001</v>
      </c>
      <c r="AJ33" s="20">
        <f t="shared" si="10"/>
        <v>4534598.3899999997</v>
      </c>
      <c r="AK33" s="20">
        <f t="shared" si="10"/>
        <v>0</v>
      </c>
      <c r="AO33" s="20">
        <f>SUM(AO20:AO32)</f>
        <v>8387390.6199999982</v>
      </c>
      <c r="AP33" s="20">
        <f>SUM(AP20:AP32)</f>
        <v>-15457.619999998104</v>
      </c>
      <c r="AR33" s="20">
        <f>SUM(AR20:AR32)</f>
        <v>194722936.48999929</v>
      </c>
      <c r="AS33" s="20">
        <f>SUM(AS20:AS32)</f>
        <v>-3403153.6029992928</v>
      </c>
    </row>
    <row r="35" spans="1:48" ht="14" x14ac:dyDescent="0.3">
      <c r="J35" s="12" t="s">
        <v>127</v>
      </c>
    </row>
    <row r="36" spans="1:48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11">AI36+AJ36+AK36</f>
        <v>0</v>
      </c>
      <c r="M36" s="17">
        <f t="shared" ref="M36:M37" si="12">AF36+AG36+AH36</f>
        <v>0</v>
      </c>
      <c r="N36" s="17">
        <v>0</v>
      </c>
      <c r="P36" s="17">
        <v>0</v>
      </c>
      <c r="Q36" s="17">
        <v>0</v>
      </c>
      <c r="R36" s="17">
        <f>M36-P36</f>
        <v>0</v>
      </c>
      <c r="T36" s="17">
        <v>0</v>
      </c>
      <c r="U36" s="17" t="e">
        <f>SUMIF('[10]Income &amp; Expenditure Exc MI&amp;T'!$I$21:$I$461,J36,'[10]Income &amp; Expenditure Exc MI&amp;T'!$T$21:$T$464)</f>
        <v>#VALUE!</v>
      </c>
      <c r="V36" s="17" t="e">
        <f t="shared" ref="V36:V37" si="13">L36-U36</f>
        <v>#VALUE!</v>
      </c>
      <c r="X36" s="17">
        <f t="shared" ref="X36:X37" si="14">R36-W36</f>
        <v>0</v>
      </c>
      <c r="Y36" s="18"/>
      <c r="Z36" s="17">
        <f>'Appendix 1b'!N36</f>
        <v>0</v>
      </c>
      <c r="AA36" s="17">
        <f>'Appendix 1b'!Q36</f>
        <v>0</v>
      </c>
      <c r="AC36" s="17">
        <f>'Appendix 1c'!N37</f>
        <v>0</v>
      </c>
      <c r="AD36" s="17">
        <f>'Appendix 1c'!P37</f>
        <v>0</v>
      </c>
      <c r="AE36" s="18"/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88" t="e">
        <f t="shared" ref="AL36:AL37" si="15">SUM(AF36:AH36)/AI36</f>
        <v>#DIV/0!</v>
      </c>
      <c r="AO36" s="17">
        <f>'Appendix 1c'!N37</f>
        <v>0</v>
      </c>
      <c r="AP36" s="17">
        <f>'Appendix 1c'!P37</f>
        <v>0</v>
      </c>
      <c r="AR36" s="17">
        <f>'Appendix 1b'!N36</f>
        <v>0</v>
      </c>
      <c r="AS36" s="17">
        <f>'Appendix 1b'!Q36</f>
        <v>0</v>
      </c>
      <c r="AU36" s="195">
        <f t="shared" ref="AU36:AU37" si="16">P36-(AO36+AR36)</f>
        <v>0</v>
      </c>
      <c r="AV36" s="195">
        <f t="shared" ref="AV36:AV37" si="17">R36-(AP36+AS36)</f>
        <v>0</v>
      </c>
    </row>
    <row r="37" spans="1:48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11"/>
        <v>0</v>
      </c>
      <c r="M37" s="17">
        <f t="shared" si="12"/>
        <v>0</v>
      </c>
      <c r="N37" s="17">
        <v>0</v>
      </c>
      <c r="P37" s="17">
        <f t="shared" ref="P37" si="18">N37-O37</f>
        <v>0</v>
      </c>
      <c r="Q37" s="17">
        <v>0</v>
      </c>
      <c r="R37" s="17">
        <f>M37-P37</f>
        <v>0</v>
      </c>
      <c r="T37" s="17">
        <v>0</v>
      </c>
      <c r="U37" s="17" t="e">
        <f>SUMIF('[10]Income &amp; Expenditure Exc MI&amp;T'!$I$21:$I$461,J37,'[10]Income &amp; Expenditure Exc MI&amp;T'!$T$21:$T$464)</f>
        <v>#VALUE!</v>
      </c>
      <c r="V37" s="17" t="e">
        <f t="shared" si="13"/>
        <v>#VALUE!</v>
      </c>
      <c r="X37" s="17">
        <f t="shared" si="14"/>
        <v>0</v>
      </c>
      <c r="Y37" s="18"/>
      <c r="Z37" s="17">
        <f>'Appendix 1b'!N37</f>
        <v>0</v>
      </c>
      <c r="AA37" s="17">
        <f>'Appendix 1b'!Q37</f>
        <v>0</v>
      </c>
      <c r="AC37" s="17">
        <f>'Appendix 1c'!N38</f>
        <v>0</v>
      </c>
      <c r="AD37" s="17">
        <f>'Appendix 1c'!P38</f>
        <v>0</v>
      </c>
      <c r="AE37" s="18"/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88" t="e">
        <f t="shared" si="15"/>
        <v>#DIV/0!</v>
      </c>
      <c r="AO37" s="17">
        <f>'Appendix 1c'!N38</f>
        <v>0</v>
      </c>
      <c r="AP37" s="17">
        <f>'Appendix 1c'!P38</f>
        <v>0</v>
      </c>
      <c r="AR37" s="17">
        <f>'Appendix 1b'!N37</f>
        <v>0</v>
      </c>
      <c r="AS37" s="17">
        <f>'Appendix 1b'!Q37</f>
        <v>0</v>
      </c>
      <c r="AU37" s="195">
        <f t="shared" si="16"/>
        <v>0</v>
      </c>
      <c r="AV37" s="195">
        <f t="shared" si="17"/>
        <v>0</v>
      </c>
    </row>
    <row r="38" spans="1:48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8"/>
      <c r="AO38" s="18"/>
      <c r="AP38" s="18"/>
      <c r="AR38" s="18"/>
      <c r="AS38" s="18"/>
    </row>
    <row r="39" spans="1:48" x14ac:dyDescent="0.3">
      <c r="J39" s="13"/>
      <c r="K39" s="8"/>
      <c r="L39" s="20">
        <f>SUM(L36:L37)</f>
        <v>0</v>
      </c>
      <c r="M39" s="20">
        <f>SUM(M36:M37)</f>
        <v>0</v>
      </c>
      <c r="N39" s="20">
        <f t="shared" ref="N39:W39" si="19">SUM(N36:N37)</f>
        <v>0</v>
      </c>
      <c r="O39" s="20"/>
      <c r="P39" s="20">
        <f t="shared" si="19"/>
        <v>0</v>
      </c>
      <c r="Q39" s="20">
        <f t="shared" si="19"/>
        <v>0</v>
      </c>
      <c r="R39" s="20">
        <f t="shared" si="19"/>
        <v>0</v>
      </c>
      <c r="S39" s="18"/>
      <c r="T39" s="20">
        <f t="shared" ref="T39" si="20">SUM(T36:T37)</f>
        <v>0</v>
      </c>
      <c r="U39" s="20" t="e">
        <f t="shared" si="19"/>
        <v>#VALUE!</v>
      </c>
      <c r="V39" s="20" t="e">
        <f t="shared" si="19"/>
        <v>#VALUE!</v>
      </c>
      <c r="W39" s="20">
        <f t="shared" si="19"/>
        <v>0</v>
      </c>
      <c r="X39" s="20">
        <f t="shared" ref="X39" si="21">SUM(X36:X37)</f>
        <v>0</v>
      </c>
      <c r="Y39" s="30"/>
      <c r="Z39" s="20">
        <f t="shared" ref="Z39:AA39" si="22">SUM(Z36:Z37)</f>
        <v>0</v>
      </c>
      <c r="AA39" s="20">
        <f t="shared" si="22"/>
        <v>0</v>
      </c>
      <c r="AB39" s="30"/>
      <c r="AC39" s="20">
        <f t="shared" ref="AC39:AD39" si="23">SUM(AC36:AC37)</f>
        <v>0</v>
      </c>
      <c r="AD39" s="20">
        <f t="shared" si="23"/>
        <v>0</v>
      </c>
      <c r="AE39" s="18"/>
      <c r="AF39" s="20">
        <f t="shared" ref="AF39:AK39" si="24">SUM(AF36:AF37)</f>
        <v>0</v>
      </c>
      <c r="AG39" s="20">
        <f t="shared" si="24"/>
        <v>0</v>
      </c>
      <c r="AH39" s="20">
        <f t="shared" si="24"/>
        <v>0</v>
      </c>
      <c r="AI39" s="20">
        <f t="shared" si="24"/>
        <v>0</v>
      </c>
      <c r="AJ39" s="20">
        <f t="shared" si="24"/>
        <v>0</v>
      </c>
      <c r="AK39" s="20">
        <f t="shared" si="24"/>
        <v>0</v>
      </c>
      <c r="AL39" s="8"/>
      <c r="AO39" s="20">
        <f t="shared" ref="AO39:AP39" si="25">SUM(AO36:AO37)</f>
        <v>0</v>
      </c>
      <c r="AP39" s="20">
        <f t="shared" si="25"/>
        <v>0</v>
      </c>
      <c r="AR39" s="20">
        <f t="shared" ref="AR39:AS39" si="26">SUM(AR36:AR37)</f>
        <v>0</v>
      </c>
      <c r="AS39" s="20">
        <f t="shared" si="26"/>
        <v>0</v>
      </c>
    </row>
    <row r="40" spans="1:48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"/>
      <c r="AO40" s="18"/>
      <c r="AP40" s="18"/>
      <c r="AR40" s="18"/>
      <c r="AS40" s="18"/>
    </row>
    <row r="41" spans="1:48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"/>
      <c r="AO41" s="18"/>
      <c r="AP41" s="18"/>
      <c r="AR41" s="18"/>
      <c r="AS41" s="18"/>
    </row>
    <row r="42" spans="1:48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K42" s="17"/>
      <c r="L42" s="17">
        <f t="shared" ref="L42:L43" si="27">AI42+AJ42+AK42</f>
        <v>-750000</v>
      </c>
      <c r="M42" s="17">
        <f t="shared" ref="M42:M43" si="28">AF42+AG42+AH42</f>
        <v>-750000</v>
      </c>
      <c r="N42" s="17">
        <v>-1883312.6099999989</v>
      </c>
      <c r="P42" s="17">
        <f t="shared" ref="P42:P43" si="29">N42-O42</f>
        <v>-1883312.6099999989</v>
      </c>
      <c r="Q42" s="17">
        <v>0</v>
      </c>
      <c r="R42" s="17">
        <f>M42-P42</f>
        <v>1133312.6099999989</v>
      </c>
      <c r="T42" s="17">
        <v>0</v>
      </c>
      <c r="U42" s="17" t="e">
        <f>SUMIF('[10]Income &amp; Expenditure Exc MI&amp;T'!$I$21:$I$461,J42,'[10]Income &amp; Expenditure Exc MI&amp;T'!$T$21:$T$464)</f>
        <v>#VALUE!</v>
      </c>
      <c r="V42" s="17" t="e">
        <f t="shared" ref="V42:V43" si="30">L42-U42</f>
        <v>#VALUE!</v>
      </c>
      <c r="X42" s="17">
        <f t="shared" ref="X42:X43" si="31">R42-W42</f>
        <v>1133312.6099999989</v>
      </c>
      <c r="Y42" s="18"/>
      <c r="Z42" s="17">
        <f>'Appendix 1b'!N42</f>
        <v>-1883312.6099999989</v>
      </c>
      <c r="AA42" s="17">
        <f>'Appendix 1b'!Q42</f>
        <v>1133312.6099999989</v>
      </c>
      <c r="AC42" s="17">
        <f>'Appendix 1c'!N43</f>
        <v>0</v>
      </c>
      <c r="AD42" s="17">
        <f>'Appendix 1c'!P43</f>
        <v>0</v>
      </c>
      <c r="AE42" s="18"/>
      <c r="AF42" s="18">
        <v>-750000</v>
      </c>
      <c r="AG42" s="18">
        <v>0</v>
      </c>
      <c r="AH42" s="18">
        <v>0</v>
      </c>
      <c r="AI42" s="18">
        <v>-750000</v>
      </c>
      <c r="AJ42" s="18">
        <v>0</v>
      </c>
      <c r="AK42" s="18">
        <v>0</v>
      </c>
      <c r="AL42" s="88">
        <f t="shared" ref="AL42:AL43" si="32">SUM(AF42:AH42)/AI42</f>
        <v>1</v>
      </c>
      <c r="AO42" s="17">
        <f>'Appendix 1c'!N43</f>
        <v>0</v>
      </c>
      <c r="AP42" s="17">
        <f>'Appendix 1c'!P43</f>
        <v>0</v>
      </c>
      <c r="AR42" s="17">
        <f>'Appendix 1b'!N42</f>
        <v>-1883312.6099999989</v>
      </c>
      <c r="AS42" s="17">
        <f>'Appendix 1b'!Q42</f>
        <v>1133312.6099999989</v>
      </c>
      <c r="AU42" s="195">
        <f t="shared" ref="AU42:AU43" si="33">P42-(AO42+AR42)</f>
        <v>0</v>
      </c>
      <c r="AV42" s="195">
        <f t="shared" ref="AV42:AV43" si="34">R42-(AP42+AS42)</f>
        <v>0</v>
      </c>
    </row>
    <row r="43" spans="1:48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K43" s="17"/>
      <c r="L43" s="17">
        <f t="shared" si="27"/>
        <v>-26926844</v>
      </c>
      <c r="M43" s="17">
        <f t="shared" si="28"/>
        <v>-26926844</v>
      </c>
      <c r="N43" s="17">
        <v>-36155792.889999963</v>
      </c>
      <c r="P43" s="17">
        <f t="shared" si="29"/>
        <v>-36155792.889999963</v>
      </c>
      <c r="Q43" s="17">
        <v>0</v>
      </c>
      <c r="R43" s="17">
        <f>M43-P43</f>
        <v>9228948.8899999633</v>
      </c>
      <c r="T43" s="17">
        <v>0</v>
      </c>
      <c r="U43" s="17" t="e">
        <f>SUMIF('[10]Income &amp; Expenditure Exc MI&amp;T'!$I$21:$I$461,J43,'[10]Income &amp; Expenditure Exc MI&amp;T'!$T$21:$T$464)</f>
        <v>#VALUE!</v>
      </c>
      <c r="V43" s="17" t="e">
        <f t="shared" si="30"/>
        <v>#VALUE!</v>
      </c>
      <c r="X43" s="17">
        <f t="shared" si="31"/>
        <v>9228948.8899999633</v>
      </c>
      <c r="Y43" s="18"/>
      <c r="Z43" s="17">
        <f>'Appendix 1b'!N43</f>
        <v>-32163004.37999998</v>
      </c>
      <c r="AA43" s="17">
        <f>'Appendix 1b'!Q43</f>
        <v>9136583.3799999617</v>
      </c>
      <c r="AC43" s="17">
        <f>'Appendix 1c'!N44</f>
        <v>-3992788.5100000007</v>
      </c>
      <c r="AD43" s="17">
        <f>'Appendix 1c'!P44</f>
        <v>92365.510000000708</v>
      </c>
      <c r="AE43" s="18"/>
      <c r="AF43" s="18">
        <v>-25198750</v>
      </c>
      <c r="AG43" s="18">
        <v>-1728094</v>
      </c>
      <c r="AH43" s="18">
        <v>0</v>
      </c>
      <c r="AI43" s="18">
        <v>-25198750</v>
      </c>
      <c r="AJ43" s="18">
        <v>-1728094</v>
      </c>
      <c r="AK43" s="18">
        <v>0</v>
      </c>
      <c r="AL43" s="88">
        <f t="shared" si="32"/>
        <v>1.0685785604444664</v>
      </c>
      <c r="AO43" s="17">
        <f>'Appendix 1c'!N44</f>
        <v>-3992788.5100000007</v>
      </c>
      <c r="AP43" s="17">
        <f>'Appendix 1c'!P44</f>
        <v>92365.510000000708</v>
      </c>
      <c r="AR43" s="17">
        <f>'Appendix 1b'!N43</f>
        <v>-32163004.37999998</v>
      </c>
      <c r="AS43" s="17">
        <f>'Appendix 1b'!Q43</f>
        <v>9136583.3799999617</v>
      </c>
      <c r="AU43" s="195">
        <f t="shared" si="33"/>
        <v>0</v>
      </c>
      <c r="AV43" s="195">
        <f t="shared" si="34"/>
        <v>0</v>
      </c>
    </row>
    <row r="44" spans="1:48" x14ac:dyDescent="0.3">
      <c r="K44" s="17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"/>
      <c r="AO44" s="18"/>
      <c r="AP44" s="18"/>
      <c r="AR44" s="18"/>
      <c r="AS44" s="18"/>
    </row>
    <row r="45" spans="1:48" x14ac:dyDescent="0.3">
      <c r="J45" s="13"/>
      <c r="K45" s="8"/>
      <c r="L45" s="20">
        <f>SUM(L42:L44)</f>
        <v>-27676844</v>
      </c>
      <c r="M45" s="20">
        <f>SUM(M42:M44)</f>
        <v>-27676844</v>
      </c>
      <c r="N45" s="20">
        <f t="shared" ref="N45:R45" si="35">SUM(N42:N44)</f>
        <v>-38039105.499999963</v>
      </c>
      <c r="O45" s="20"/>
      <c r="P45" s="20">
        <f t="shared" ref="P45" si="36">SUM(P42:P44)</f>
        <v>-38039105.499999963</v>
      </c>
      <c r="Q45" s="20">
        <f t="shared" si="35"/>
        <v>0</v>
      </c>
      <c r="R45" s="20">
        <f t="shared" si="35"/>
        <v>10362261.499999963</v>
      </c>
      <c r="S45" s="18"/>
      <c r="T45" s="20">
        <f t="shared" ref="T45:U45" si="37">SUM(T42:T44)</f>
        <v>0</v>
      </c>
      <c r="U45" s="20" t="e">
        <f t="shared" si="37"/>
        <v>#VALUE!</v>
      </c>
      <c r="V45" s="20" t="e">
        <f t="shared" ref="V45:W45" si="38">SUM(V42:V44)</f>
        <v>#VALUE!</v>
      </c>
      <c r="W45" s="20">
        <f t="shared" si="38"/>
        <v>0</v>
      </c>
      <c r="X45" s="20">
        <f t="shared" ref="X45" si="39">SUM(X42:X44)</f>
        <v>10362261.499999963</v>
      </c>
      <c r="Y45" s="30"/>
      <c r="Z45" s="20">
        <f t="shared" ref="Z45:AA45" si="40">SUM(Z42:Z44)</f>
        <v>-34046316.98999998</v>
      </c>
      <c r="AA45" s="20">
        <f t="shared" si="40"/>
        <v>10269895.989999961</v>
      </c>
      <c r="AB45" s="30"/>
      <c r="AC45" s="20">
        <f t="shared" ref="AC45:AD45" si="41">SUM(AC42:AC44)</f>
        <v>-3992788.5100000007</v>
      </c>
      <c r="AD45" s="20">
        <f t="shared" si="41"/>
        <v>92365.510000000708</v>
      </c>
      <c r="AE45" s="18"/>
      <c r="AF45" s="20">
        <f>SUM(AF42:AF44)</f>
        <v>-25948750</v>
      </c>
      <c r="AG45" s="20">
        <f t="shared" ref="AG45:AK45" si="42">SUM(AG42:AG44)</f>
        <v>-1728094</v>
      </c>
      <c r="AH45" s="20">
        <f t="shared" si="42"/>
        <v>0</v>
      </c>
      <c r="AI45" s="20">
        <f t="shared" si="42"/>
        <v>-25948750</v>
      </c>
      <c r="AJ45" s="20">
        <f t="shared" si="42"/>
        <v>-1728094</v>
      </c>
      <c r="AK45" s="20">
        <f t="shared" si="42"/>
        <v>0</v>
      </c>
      <c r="AL45" s="8"/>
      <c r="AO45" s="20">
        <f t="shared" ref="AO45:AP45" si="43">SUM(AO42:AO44)</f>
        <v>-3992788.5100000007</v>
      </c>
      <c r="AP45" s="20">
        <f t="shared" si="43"/>
        <v>92365.510000000708</v>
      </c>
      <c r="AR45" s="20">
        <f t="shared" ref="AR45:AS45" si="44">SUM(AR42:AR44)</f>
        <v>-34046316.98999998</v>
      </c>
      <c r="AS45" s="20">
        <f t="shared" si="44"/>
        <v>10269895.989999961</v>
      </c>
    </row>
    <row r="46" spans="1:48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8"/>
      <c r="AO46" s="18"/>
      <c r="AP46" s="18"/>
      <c r="AR46" s="18"/>
      <c r="AS46" s="18"/>
    </row>
    <row r="47" spans="1:48" x14ac:dyDescent="0.3">
      <c r="I47" s="7">
        <v>17</v>
      </c>
      <c r="J47" s="27" t="s">
        <v>136</v>
      </c>
      <c r="L47" s="26">
        <f>L45+L39+L33</f>
        <v>171995537.38699999</v>
      </c>
      <c r="M47" s="26">
        <f>M45+M39+M33</f>
        <v>171995537.38699999</v>
      </c>
      <c r="N47" s="26">
        <f t="shared" ref="N47:R47" si="45">N45+N39+N33</f>
        <v>165071221.60999933</v>
      </c>
      <c r="O47" s="26"/>
      <c r="P47" s="26">
        <f t="shared" ref="P47" si="46">P45+P39+P33</f>
        <v>165051887.10999933</v>
      </c>
      <c r="Q47" s="26">
        <f t="shared" si="45"/>
        <v>0</v>
      </c>
      <c r="R47" s="26">
        <f t="shared" si="45"/>
        <v>6943650.277000688</v>
      </c>
      <c r="S47" s="18"/>
      <c r="T47" s="26">
        <f t="shared" ref="T47" si="47">T45+T39+T33</f>
        <v>28596347.065999996</v>
      </c>
      <c r="U47" s="26" t="e">
        <f t="shared" ref="U47:W47" si="48">U45+U39+U33</f>
        <v>#VALUE!</v>
      </c>
      <c r="V47" s="26" t="e">
        <f t="shared" si="48"/>
        <v>#VALUE!</v>
      </c>
      <c r="W47" s="26">
        <f t="shared" si="48"/>
        <v>0</v>
      </c>
      <c r="X47" s="26" t="e">
        <f t="shared" ref="X47" si="49">X45+X39+X33</f>
        <v>#VALUE!</v>
      </c>
      <c r="Y47" s="18"/>
      <c r="Z47" s="26">
        <f t="shared" ref="Z47:AA47" si="50">Z45+Z39+Z33</f>
        <v>160676619.49999931</v>
      </c>
      <c r="AA47" s="26">
        <f t="shared" si="50"/>
        <v>6866742.3870006688</v>
      </c>
      <c r="AB47" s="18"/>
      <c r="AC47" s="26">
        <f t="shared" ref="AC47:AD47" si="51">AC45+AC39+AC33</f>
        <v>4394602.1099999975</v>
      </c>
      <c r="AD47" s="26">
        <f t="shared" si="51"/>
        <v>76907.890000002604</v>
      </c>
      <c r="AE47" s="18"/>
      <c r="AF47" s="26">
        <f t="shared" ref="AF47:AK47" si="52">AF45+AF39+AF33</f>
        <v>169189032.99700001</v>
      </c>
      <c r="AG47" s="26">
        <f t="shared" si="52"/>
        <v>2806504.3899999997</v>
      </c>
      <c r="AH47" s="26">
        <f t="shared" si="52"/>
        <v>0</v>
      </c>
      <c r="AI47" s="26">
        <f t="shared" si="52"/>
        <v>169189032.99700001</v>
      </c>
      <c r="AJ47" s="26">
        <f t="shared" si="52"/>
        <v>2806504.3899999997</v>
      </c>
      <c r="AK47" s="26">
        <f t="shared" si="52"/>
        <v>0</v>
      </c>
      <c r="AL47" s="8"/>
      <c r="AO47" s="26">
        <f t="shared" ref="AO47:AP47" si="53">AO45+AO39+AO33</f>
        <v>4394602.1099999975</v>
      </c>
      <c r="AP47" s="26">
        <f t="shared" si="53"/>
        <v>76907.890000002604</v>
      </c>
      <c r="AR47" s="26">
        <f t="shared" ref="AR47:AS47" si="54">AR45+AR39+AR33</f>
        <v>160676619.49999931</v>
      </c>
      <c r="AS47" s="26">
        <f t="shared" si="54"/>
        <v>6866742.3870006688</v>
      </c>
    </row>
    <row r="48" spans="1:48" x14ac:dyDescent="0.3">
      <c r="L48" s="18"/>
      <c r="M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8"/>
      <c r="AO48" s="18"/>
      <c r="AP48" s="18"/>
      <c r="AR48" s="18"/>
      <c r="AS48" s="18"/>
    </row>
    <row r="49" spans="1:50" ht="14" x14ac:dyDescent="0.3">
      <c r="J49" s="12" t="s">
        <v>137</v>
      </c>
      <c r="L49" s="18"/>
      <c r="M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8"/>
      <c r="AO49" s="18"/>
      <c r="AP49" s="18"/>
      <c r="AR49" s="18"/>
      <c r="AS49" s="18"/>
    </row>
    <row r="50" spans="1:50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K50" s="17"/>
      <c r="L50" s="17">
        <f>AI50+AJ50+AK50</f>
        <v>220849</v>
      </c>
      <c r="M50" s="17">
        <f t="shared" ref="M50:M51" si="55">AF50+AG50+AH50</f>
        <v>220849</v>
      </c>
      <c r="N50" s="193">
        <v>220849</v>
      </c>
      <c r="O50" s="193"/>
      <c r="P50" s="193">
        <v>220849</v>
      </c>
      <c r="Q50" s="17">
        <v>0</v>
      </c>
      <c r="R50" s="17">
        <f>M50-P50</f>
        <v>0</v>
      </c>
      <c r="T50" s="17">
        <v>0</v>
      </c>
      <c r="U50" s="17" t="e">
        <f>SUMIF('[10]Income &amp; Expenditure Exc MI&amp;T'!$I$21:$I$461,J50,'[10]Income &amp; Expenditure Exc MI&amp;T'!$T$21:$T$464)</f>
        <v>#VALUE!</v>
      </c>
      <c r="V50" s="17" t="e">
        <f t="shared" ref="V50:V51" si="56">L50-U50</f>
        <v>#VALUE!</v>
      </c>
      <c r="X50" s="17">
        <f t="shared" ref="X50:X51" si="57">R50-W50</f>
        <v>0</v>
      </c>
      <c r="Z50" s="17">
        <f>'Appendix 1b'!N50</f>
        <v>4489766.4000000004</v>
      </c>
      <c r="AA50" s="17">
        <f>'Appendix 1b'!Q50</f>
        <v>0</v>
      </c>
      <c r="AC50" s="17">
        <f>'Appendix 1c'!N51</f>
        <v>0</v>
      </c>
      <c r="AD50" s="17">
        <f>'Appendix 1c'!P51</f>
        <v>0</v>
      </c>
      <c r="AF50" s="17">
        <v>220849</v>
      </c>
      <c r="AG50" s="17">
        <v>0</v>
      </c>
      <c r="AH50" s="17">
        <v>0</v>
      </c>
      <c r="AI50" s="17">
        <v>220849</v>
      </c>
      <c r="AJ50" s="17">
        <v>0</v>
      </c>
      <c r="AK50" s="17">
        <v>0</v>
      </c>
      <c r="AL50" s="88">
        <f t="shared" ref="AL50:AL51" si="58">SUM(AF50:AH50)/AI50</f>
        <v>1</v>
      </c>
      <c r="AO50" s="17">
        <f>'Appendix 1c'!N51</f>
        <v>0</v>
      </c>
      <c r="AP50" s="17">
        <f>'Appendix 1c'!P51</f>
        <v>0</v>
      </c>
      <c r="AR50" s="17">
        <f>'Appendix 1b'!N50</f>
        <v>4489766.4000000004</v>
      </c>
      <c r="AS50" s="17">
        <f>'Appendix 1b'!Q50</f>
        <v>0</v>
      </c>
      <c r="AU50" s="195">
        <f t="shared" ref="AU50:AU51" si="59">P50-(AO50+AR50)</f>
        <v>-4268917.4000000004</v>
      </c>
      <c r="AV50" s="195">
        <f t="shared" ref="AV50:AV51" si="60">R50-(AP50+AS50)</f>
        <v>0</v>
      </c>
    </row>
    <row r="51" spans="1:50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K51" s="17"/>
      <c r="L51" s="17">
        <f>AI51+AJ51+AK51</f>
        <v>7355202</v>
      </c>
      <c r="M51" s="17">
        <f t="shared" si="55"/>
        <v>7355202</v>
      </c>
      <c r="N51" s="17">
        <v>7354702</v>
      </c>
      <c r="P51" s="17">
        <f t="shared" ref="P51" si="61">N51-O51</f>
        <v>7354702</v>
      </c>
      <c r="Q51" s="17">
        <v>0</v>
      </c>
      <c r="R51" s="17">
        <f>M51-P51</f>
        <v>500</v>
      </c>
      <c r="T51" s="17">
        <v>0</v>
      </c>
      <c r="U51" s="17" t="e">
        <f>SUMIF('[10]Income &amp; Expenditure Exc MI&amp;T'!$I$21:$I$461,J51,'[10]Income &amp; Expenditure Exc MI&amp;T'!$T$21:$T$464)</f>
        <v>#VALUE!</v>
      </c>
      <c r="V51" s="17" t="e">
        <f t="shared" si="56"/>
        <v>#VALUE!</v>
      </c>
      <c r="X51" s="17">
        <f t="shared" si="57"/>
        <v>500</v>
      </c>
      <c r="Z51" s="17">
        <f>'Appendix 1b'!N51</f>
        <v>7354702</v>
      </c>
      <c r="AA51" s="17">
        <f>'Appendix 1b'!Q51</f>
        <v>500</v>
      </c>
      <c r="AC51" s="17">
        <f>'Appendix 1c'!N52</f>
        <v>0</v>
      </c>
      <c r="AD51" s="17">
        <f>'Appendix 1c'!P52</f>
        <v>0</v>
      </c>
      <c r="AF51" s="17">
        <v>7150500</v>
      </c>
      <c r="AG51" s="17">
        <v>204702</v>
      </c>
      <c r="AH51" s="17">
        <v>0</v>
      </c>
      <c r="AI51" s="17">
        <v>7150500</v>
      </c>
      <c r="AJ51" s="17">
        <v>204702</v>
      </c>
      <c r="AK51" s="17">
        <v>0</v>
      </c>
      <c r="AL51" s="88">
        <f t="shared" si="58"/>
        <v>1.0286276484161947</v>
      </c>
      <c r="AO51" s="17">
        <f>'Appendix 1c'!N52</f>
        <v>0</v>
      </c>
      <c r="AP51" s="17">
        <f>'Appendix 1c'!P52</f>
        <v>0</v>
      </c>
      <c r="AR51" s="17">
        <f>'Appendix 1b'!N51</f>
        <v>7354702</v>
      </c>
      <c r="AS51" s="17">
        <f>'Appendix 1b'!Q51</f>
        <v>500</v>
      </c>
      <c r="AU51" s="195">
        <f t="shared" si="59"/>
        <v>0</v>
      </c>
      <c r="AV51" s="195">
        <f t="shared" si="60"/>
        <v>0</v>
      </c>
    </row>
    <row r="52" spans="1:50" x14ac:dyDescent="0.3">
      <c r="AL52" s="88"/>
    </row>
    <row r="53" spans="1:50" s="8" customFormat="1" x14ac:dyDescent="0.3">
      <c r="J53" s="13" t="s">
        <v>142</v>
      </c>
      <c r="L53" s="20">
        <f>SUM(L50:L52)</f>
        <v>7576051</v>
      </c>
      <c r="M53" s="20">
        <f>SUM(M50:M52)</f>
        <v>7576051</v>
      </c>
      <c r="N53" s="20">
        <f>SUM(N50:N52)</f>
        <v>7575551</v>
      </c>
      <c r="O53" s="20"/>
      <c r="P53" s="20">
        <f>SUM(P50:P52)</f>
        <v>7575551</v>
      </c>
      <c r="Q53" s="20">
        <f>SUM(Q50:Q52)</f>
        <v>0</v>
      </c>
      <c r="R53" s="20">
        <f>SUM(R50:R52)</f>
        <v>500</v>
      </c>
      <c r="S53" s="18"/>
      <c r="T53" s="20">
        <f>SUM(T50:T52)</f>
        <v>0</v>
      </c>
      <c r="U53" s="20" t="e">
        <f>SUM(U50:U52)</f>
        <v>#VALUE!</v>
      </c>
      <c r="V53" s="20" t="e">
        <f>SUM(V50:V52)</f>
        <v>#VALUE!</v>
      </c>
      <c r="W53" s="20">
        <f>SUM(W50:W52)</f>
        <v>0</v>
      </c>
      <c r="X53" s="20">
        <f>SUM(X50:X52)</f>
        <v>500</v>
      </c>
      <c r="Y53" s="30"/>
      <c r="Z53" s="20">
        <f t="shared" ref="Z53:AA53" si="62">SUM(Z50:Z52)</f>
        <v>11844468.4</v>
      </c>
      <c r="AA53" s="20">
        <f t="shared" si="62"/>
        <v>500</v>
      </c>
      <c r="AB53" s="30"/>
      <c r="AC53" s="20">
        <f t="shared" ref="AC53:AD53" si="63">SUM(AC50:AC52)</f>
        <v>0</v>
      </c>
      <c r="AD53" s="20">
        <f t="shared" si="63"/>
        <v>0</v>
      </c>
      <c r="AE53" s="18"/>
      <c r="AF53" s="20">
        <f t="shared" ref="AF53:AK53" si="64">SUM(AF50:AF52)</f>
        <v>7371349</v>
      </c>
      <c r="AG53" s="20">
        <f t="shared" si="64"/>
        <v>204702</v>
      </c>
      <c r="AH53" s="20">
        <f t="shared" si="64"/>
        <v>0</v>
      </c>
      <c r="AI53" s="20">
        <f t="shared" si="64"/>
        <v>7371349</v>
      </c>
      <c r="AJ53" s="20">
        <f t="shared" si="64"/>
        <v>204702</v>
      </c>
      <c r="AK53" s="20">
        <f t="shared" si="64"/>
        <v>0</v>
      </c>
      <c r="AL53" s="7"/>
      <c r="AO53" s="20">
        <f>SUM(AO50:AO52)</f>
        <v>0</v>
      </c>
      <c r="AP53" s="20">
        <f>SUM(AP50:AP52)</f>
        <v>0</v>
      </c>
      <c r="AR53" s="20">
        <f>SUM(AR50:AR52)</f>
        <v>11844468.4</v>
      </c>
      <c r="AS53" s="20">
        <f>SUM(AS50:AS52)</f>
        <v>500</v>
      </c>
      <c r="AU53" s="198"/>
      <c r="AV53" s="198"/>
      <c r="AW53" s="198"/>
      <c r="AX53" s="198"/>
    </row>
    <row r="54" spans="1:50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0"/>
      <c r="Z54" s="18"/>
      <c r="AA54" s="18"/>
      <c r="AB54" s="30"/>
      <c r="AC54" s="18"/>
      <c r="AD54" s="18"/>
      <c r="AE54" s="18"/>
      <c r="AF54" s="18"/>
      <c r="AG54" s="18"/>
      <c r="AH54" s="18"/>
      <c r="AI54" s="18"/>
      <c r="AJ54" s="18"/>
      <c r="AK54" s="18"/>
      <c r="AL54" s="7"/>
      <c r="AO54" s="18"/>
      <c r="AP54" s="18"/>
      <c r="AR54" s="18"/>
      <c r="AS54" s="18"/>
      <c r="AU54" s="198"/>
      <c r="AV54" s="198"/>
      <c r="AW54" s="198"/>
      <c r="AX54" s="198"/>
    </row>
    <row r="55" spans="1:50" s="8" customFormat="1" x14ac:dyDescent="0.3">
      <c r="I55" s="7">
        <v>20</v>
      </c>
      <c r="J55" s="27" t="s">
        <v>143</v>
      </c>
      <c r="K55" s="7"/>
      <c r="L55" s="26">
        <f>L47+L53</f>
        <v>179571588.38699999</v>
      </c>
      <c r="M55" s="26">
        <f>M47+M53</f>
        <v>179571588.38699999</v>
      </c>
      <c r="N55" s="26">
        <f>N47+N53</f>
        <v>172646772.60999933</v>
      </c>
      <c r="O55" s="26"/>
      <c r="P55" s="26">
        <f>P47+P53</f>
        <v>172627438.10999933</v>
      </c>
      <c r="Q55" s="26">
        <f>Q47+Q53</f>
        <v>0</v>
      </c>
      <c r="R55" s="26">
        <f>R47+R53</f>
        <v>6944150.277000688</v>
      </c>
      <c r="S55" s="18"/>
      <c r="T55" s="26">
        <f>T47+T53</f>
        <v>28596347.065999996</v>
      </c>
      <c r="U55" s="26" t="e">
        <f>U47+U53</f>
        <v>#VALUE!</v>
      </c>
      <c r="V55" s="26" t="e">
        <f>V47+V53</f>
        <v>#VALUE!</v>
      </c>
      <c r="W55" s="26">
        <f>W47+W53</f>
        <v>0</v>
      </c>
      <c r="X55" s="26" t="e">
        <f>X47+X53</f>
        <v>#VALUE!</v>
      </c>
      <c r="Y55" s="18"/>
      <c r="Z55" s="26">
        <f t="shared" ref="Z55:AA55" si="65">Z47+Z53</f>
        <v>172521087.89999932</v>
      </c>
      <c r="AA55" s="26">
        <f t="shared" si="65"/>
        <v>6867242.3870006688</v>
      </c>
      <c r="AB55" s="18"/>
      <c r="AC55" s="26">
        <f t="shared" ref="AC55:AD55" si="66">AC47+AC53</f>
        <v>4394602.1099999975</v>
      </c>
      <c r="AD55" s="26">
        <f t="shared" si="66"/>
        <v>76907.890000002604</v>
      </c>
      <c r="AE55" s="18"/>
      <c r="AF55" s="26">
        <f t="shared" ref="AF55:AK55" si="67">AF47+AF53</f>
        <v>176560381.99700001</v>
      </c>
      <c r="AG55" s="26">
        <f t="shared" si="67"/>
        <v>3011206.3899999997</v>
      </c>
      <c r="AH55" s="26">
        <f t="shared" si="67"/>
        <v>0</v>
      </c>
      <c r="AI55" s="26">
        <f t="shared" si="67"/>
        <v>176560381.99700001</v>
      </c>
      <c r="AJ55" s="26">
        <f t="shared" si="67"/>
        <v>3011206.3899999997</v>
      </c>
      <c r="AK55" s="26">
        <f t="shared" si="67"/>
        <v>0</v>
      </c>
      <c r="AL55" s="7"/>
      <c r="AO55" s="26">
        <f>AO47+AO53</f>
        <v>4394602.1099999975</v>
      </c>
      <c r="AP55" s="26">
        <f>AP47+AP53</f>
        <v>76907.890000002604</v>
      </c>
      <c r="AR55" s="26">
        <f>AR47+AR53</f>
        <v>172521087.89999932</v>
      </c>
      <c r="AS55" s="26">
        <f>AS47+AS53</f>
        <v>6867242.3870006688</v>
      </c>
      <c r="AU55" s="198"/>
      <c r="AV55" s="198"/>
      <c r="AW55" s="198"/>
      <c r="AX55" s="198"/>
    </row>
    <row r="57" spans="1:50" x14ac:dyDescent="0.3">
      <c r="I57" s="7">
        <v>21</v>
      </c>
      <c r="J57" s="8" t="s">
        <v>144</v>
      </c>
    </row>
    <row r="59" spans="1:50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" si="68">AI59+AJ59+AK59</f>
        <v>-25983210</v>
      </c>
      <c r="M59" s="17">
        <f t="shared" ref="M59" si="69">AF59+AG59+AH59</f>
        <v>-25983210</v>
      </c>
      <c r="N59" s="17">
        <v>-25983256</v>
      </c>
      <c r="P59" s="17">
        <f t="shared" ref="P59" si="70">N59-O59</f>
        <v>-25983256</v>
      </c>
      <c r="Q59" s="17">
        <v>0</v>
      </c>
      <c r="R59" s="17">
        <f t="shared" ref="R59" si="71">M59-P59</f>
        <v>46</v>
      </c>
      <c r="T59" s="17">
        <v>0</v>
      </c>
      <c r="U59" s="17" t="e">
        <f>SUMIF('[10]Income &amp; Expenditure Exc MI&amp;T'!$I$21:$I$461,J59,'[10]Income &amp; Expenditure Exc MI&amp;T'!$T$21:$T$464)</f>
        <v>#VALUE!</v>
      </c>
      <c r="V59" s="17" t="e">
        <f t="shared" ref="V59" si="72">L59-U59</f>
        <v>#VALUE!</v>
      </c>
      <c r="X59" s="17">
        <f t="shared" ref="X59" si="73">R59-W59</f>
        <v>46</v>
      </c>
      <c r="Z59" s="17">
        <f>'Appendix 1b'!N60</f>
        <v>-212731.35</v>
      </c>
      <c r="AA59" s="17">
        <f>'Appendix 1b'!Q60</f>
        <v>-46.649999999994179</v>
      </c>
      <c r="AC59" s="17">
        <f>'Appendix 1c'!N61</f>
        <v>0</v>
      </c>
      <c r="AD59" s="17">
        <f>'Appendix 1c'!P61</f>
        <v>0</v>
      </c>
      <c r="AF59" s="17">
        <v>-25983210</v>
      </c>
      <c r="AG59" s="17">
        <v>0</v>
      </c>
      <c r="AH59" s="17">
        <v>0</v>
      </c>
      <c r="AI59" s="17">
        <v>-25983210</v>
      </c>
      <c r="AJ59" s="17">
        <v>0</v>
      </c>
      <c r="AK59" s="17">
        <v>0</v>
      </c>
      <c r="AL59" s="88">
        <f t="shared" ref="AL59" si="74">SUM(AF59:AH59)/AI59</f>
        <v>1</v>
      </c>
      <c r="AO59" s="17">
        <f>'Appendix 1c'!N61</f>
        <v>0</v>
      </c>
      <c r="AP59" s="17">
        <f>'Appendix 1c'!P61</f>
        <v>0</v>
      </c>
      <c r="AR59" s="17">
        <f>'Appendix 1b'!N60</f>
        <v>-212731.35</v>
      </c>
      <c r="AS59" s="17">
        <f>'Appendix 1b'!Q60</f>
        <v>-46.649999999994179</v>
      </c>
      <c r="AU59" s="195">
        <f t="shared" ref="AU59" si="75">P59-(AO59+AR59)</f>
        <v>-25770524.649999999</v>
      </c>
      <c r="AV59" s="195">
        <f t="shared" ref="AV59" si="76">R59-(AP59+AS59)</f>
        <v>92.649999999994179</v>
      </c>
    </row>
    <row r="60" spans="1:50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K60" s="17"/>
      <c r="L60" s="17">
        <f t="shared" ref="L60:L65" si="77">AI60+AJ60+AK60</f>
        <v>-212778</v>
      </c>
      <c r="M60" s="17">
        <f t="shared" ref="M60:M65" si="78">AF60+AG60+AH60</f>
        <v>-212778</v>
      </c>
      <c r="N60" s="17">
        <v>-212731.35</v>
      </c>
      <c r="P60" s="17">
        <f>N60-O60</f>
        <v>-212731.35</v>
      </c>
      <c r="Q60" s="17">
        <v>0</v>
      </c>
      <c r="R60" s="17">
        <f t="shared" ref="R60:R65" si="79">M60-P60</f>
        <v>-46.649999999994179</v>
      </c>
      <c r="T60" s="17">
        <v>0</v>
      </c>
      <c r="U60" s="17" t="e">
        <f>SUMIF('[10]Income &amp; Expenditure Exc MI&amp;T'!$I$21:$I$461,J60,'[10]Income &amp; Expenditure Exc MI&amp;T'!$T$21:$T$464)</f>
        <v>#VALUE!</v>
      </c>
      <c r="V60" s="17" t="e">
        <f t="shared" ref="V60:V65" si="80">L60-U60</f>
        <v>#VALUE!</v>
      </c>
      <c r="X60" s="17">
        <f t="shared" ref="X60:X65" si="81">R60-W60</f>
        <v>-46.649999999994179</v>
      </c>
      <c r="Z60" s="17">
        <f>'Appendix 1b'!N60</f>
        <v>-212731.35</v>
      </c>
      <c r="AA60" s="17">
        <f>'Appendix 1b'!Q60</f>
        <v>-46.649999999994179</v>
      </c>
      <c r="AC60" s="17">
        <f>'Appendix 1c'!N61</f>
        <v>0</v>
      </c>
      <c r="AD60" s="17">
        <f>'Appendix 1c'!P61</f>
        <v>0</v>
      </c>
      <c r="AF60" s="17">
        <v>-212778</v>
      </c>
      <c r="AG60" s="17">
        <v>0</v>
      </c>
      <c r="AH60" s="17">
        <v>0</v>
      </c>
      <c r="AI60" s="17">
        <v>-212778</v>
      </c>
      <c r="AJ60" s="17">
        <v>0</v>
      </c>
      <c r="AK60" s="17">
        <v>0</v>
      </c>
      <c r="AL60" s="88">
        <f t="shared" ref="AL60:AL65" si="82">SUM(AF60:AH60)/AI60</f>
        <v>1</v>
      </c>
      <c r="AO60" s="17">
        <f>'Appendix 1c'!N61</f>
        <v>0</v>
      </c>
      <c r="AP60" s="17">
        <f>'Appendix 1c'!P61</f>
        <v>0</v>
      </c>
      <c r="AR60" s="17">
        <f>'Appendix 1b'!N60</f>
        <v>-212731.35</v>
      </c>
      <c r="AS60" s="17">
        <f>'Appendix 1b'!Q60</f>
        <v>-46.649999999994179</v>
      </c>
      <c r="AU60" s="195">
        <f t="shared" ref="AU60:AU65" si="83">P60-(AO60+AR60)</f>
        <v>0</v>
      </c>
      <c r="AV60" s="195">
        <f t="shared" ref="AV60:AV65" si="84">R60-(AP60+AS60)</f>
        <v>0</v>
      </c>
    </row>
    <row r="61" spans="1:50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K61" s="17"/>
      <c r="L61" s="17">
        <f t="shared" si="77"/>
        <v>-67671717</v>
      </c>
      <c r="M61" s="17">
        <f t="shared" si="78"/>
        <v>-67671717</v>
      </c>
      <c r="N61" s="17">
        <v>-67671718</v>
      </c>
      <c r="P61" s="17">
        <f t="shared" ref="P61:P64" si="85">N61-O61</f>
        <v>-67671718</v>
      </c>
      <c r="Q61" s="17">
        <v>0</v>
      </c>
      <c r="R61" s="17">
        <f t="shared" si="79"/>
        <v>1</v>
      </c>
      <c r="T61" s="17">
        <v>0</v>
      </c>
      <c r="U61" s="17" t="e">
        <f>SUMIF('[10]Income &amp; Expenditure Exc MI&amp;T'!$I$21:$I$461,J61,'[10]Income &amp; Expenditure Exc MI&amp;T'!$T$21:$T$464)</f>
        <v>#VALUE!</v>
      </c>
      <c r="V61" s="17" t="e">
        <f t="shared" si="80"/>
        <v>#VALUE!</v>
      </c>
      <c r="X61" s="17">
        <f t="shared" si="81"/>
        <v>1</v>
      </c>
      <c r="Z61" s="17">
        <f>'Appendix 1b'!N61</f>
        <v>-67671718</v>
      </c>
      <c r="AA61" s="17">
        <f>'Appendix 1b'!Q61</f>
        <v>1</v>
      </c>
      <c r="AC61" s="17">
        <f>'Appendix 1c'!N62</f>
        <v>0</v>
      </c>
      <c r="AD61" s="17">
        <f>'Appendix 1c'!P62</f>
        <v>0</v>
      </c>
      <c r="AF61" s="17">
        <v>-67671717</v>
      </c>
      <c r="AG61" s="17">
        <v>0</v>
      </c>
      <c r="AH61" s="17">
        <v>0</v>
      </c>
      <c r="AI61" s="17">
        <v>-67671717</v>
      </c>
      <c r="AJ61" s="17">
        <v>0</v>
      </c>
      <c r="AK61" s="17">
        <v>0</v>
      </c>
      <c r="AL61" s="88">
        <f t="shared" si="82"/>
        <v>1</v>
      </c>
      <c r="AO61" s="17">
        <f>'Appendix 1c'!N62</f>
        <v>0</v>
      </c>
      <c r="AP61" s="17">
        <f>'Appendix 1c'!P62</f>
        <v>0</v>
      </c>
      <c r="AR61" s="17">
        <f>'Appendix 1b'!N61</f>
        <v>-67671718</v>
      </c>
      <c r="AS61" s="17">
        <f>'Appendix 1b'!Q61</f>
        <v>1</v>
      </c>
      <c r="AU61" s="195">
        <f t="shared" si="83"/>
        <v>0</v>
      </c>
      <c r="AV61" s="195">
        <f t="shared" si="84"/>
        <v>0</v>
      </c>
    </row>
    <row r="62" spans="1:50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K62" s="17"/>
      <c r="L62" s="17">
        <f t="shared" si="77"/>
        <v>-79159574</v>
      </c>
      <c r="M62" s="17">
        <f t="shared" si="78"/>
        <v>-79159574</v>
      </c>
      <c r="N62" s="17">
        <v>-79159573.909999996</v>
      </c>
      <c r="P62" s="17">
        <f t="shared" si="85"/>
        <v>-79159573.909999996</v>
      </c>
      <c r="Q62" s="17">
        <v>0</v>
      </c>
      <c r="R62" s="17">
        <f t="shared" si="79"/>
        <v>-9.0000003576278687E-2</v>
      </c>
      <c r="T62" s="17">
        <v>0</v>
      </c>
      <c r="U62" s="17" t="e">
        <f>SUMIF('[10]Income &amp; Expenditure Exc MI&amp;T'!$I$21:$I$461,J62,'[10]Income &amp; Expenditure Exc MI&amp;T'!$T$21:$T$464)</f>
        <v>#VALUE!</v>
      </c>
      <c r="V62" s="17" t="e">
        <f t="shared" si="80"/>
        <v>#VALUE!</v>
      </c>
      <c r="X62" s="17">
        <f t="shared" si="81"/>
        <v>-9.0000003576278687E-2</v>
      </c>
      <c r="Z62" s="17">
        <f>'Appendix 1b'!N62</f>
        <v>-79159573.909999996</v>
      </c>
      <c r="AA62" s="17">
        <f>'Appendix 1b'!Q62</f>
        <v>-9.0000003576278687E-2</v>
      </c>
      <c r="AC62" s="17">
        <f>'Appendix 1c'!N63</f>
        <v>0</v>
      </c>
      <c r="AD62" s="17">
        <f>'Appendix 1c'!P63</f>
        <v>0</v>
      </c>
      <c r="AF62" s="17">
        <v>-79159574</v>
      </c>
      <c r="AG62" s="17">
        <v>0</v>
      </c>
      <c r="AH62" s="17">
        <v>0</v>
      </c>
      <c r="AI62" s="17">
        <v>-79159574</v>
      </c>
      <c r="AJ62" s="17">
        <v>0</v>
      </c>
      <c r="AK62" s="17">
        <v>0</v>
      </c>
      <c r="AL62" s="88">
        <f t="shared" si="82"/>
        <v>1</v>
      </c>
      <c r="AO62" s="17">
        <f>'Appendix 1c'!N63</f>
        <v>0</v>
      </c>
      <c r="AP62" s="17">
        <f>'Appendix 1c'!P63</f>
        <v>0</v>
      </c>
      <c r="AR62" s="17">
        <f>'Appendix 1b'!N62</f>
        <v>-79159573.909999996</v>
      </c>
      <c r="AS62" s="17">
        <f>'Appendix 1b'!Q62</f>
        <v>-9.0000003576278687E-2</v>
      </c>
      <c r="AU62" s="195">
        <f t="shared" si="83"/>
        <v>0</v>
      </c>
      <c r="AV62" s="195">
        <f t="shared" si="84"/>
        <v>0</v>
      </c>
    </row>
    <row r="63" spans="1:50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K63" s="17"/>
      <c r="L63" s="17">
        <f t="shared" si="77"/>
        <v>0</v>
      </c>
      <c r="M63" s="17">
        <f t="shared" si="78"/>
        <v>0</v>
      </c>
      <c r="N63" s="17">
        <v>0</v>
      </c>
      <c r="P63" s="17">
        <f t="shared" si="85"/>
        <v>0</v>
      </c>
      <c r="Q63" s="17">
        <v>0</v>
      </c>
      <c r="R63" s="17">
        <f t="shared" si="79"/>
        <v>0</v>
      </c>
      <c r="T63" s="17">
        <v>0</v>
      </c>
      <c r="U63" s="17" t="e">
        <f>SUMIF('[10]Income &amp; Expenditure Exc MI&amp;T'!$I$21:$I$461,J63,'[10]Income &amp; Expenditure Exc MI&amp;T'!$T$21:$T$464)</f>
        <v>#VALUE!</v>
      </c>
      <c r="V63" s="17" t="e">
        <f t="shared" si="80"/>
        <v>#VALUE!</v>
      </c>
      <c r="X63" s="17">
        <f t="shared" si="81"/>
        <v>0</v>
      </c>
      <c r="Z63" s="17">
        <f>'Appendix 1b'!N63</f>
        <v>0</v>
      </c>
      <c r="AA63" s="17">
        <f>'Appendix 1b'!Q63</f>
        <v>0</v>
      </c>
      <c r="AC63" s="17">
        <f>'Appendix 1c'!N64</f>
        <v>0</v>
      </c>
      <c r="AD63" s="17">
        <f>'Appendix 1c'!P64</f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88" t="e">
        <f t="shared" si="82"/>
        <v>#DIV/0!</v>
      </c>
      <c r="AO63" s="17">
        <f>'Appendix 1c'!N64</f>
        <v>0</v>
      </c>
      <c r="AP63" s="17">
        <f>'Appendix 1c'!P64</f>
        <v>0</v>
      </c>
      <c r="AR63" s="17">
        <f>'Appendix 1b'!N63</f>
        <v>0</v>
      </c>
      <c r="AS63" s="17">
        <f>'Appendix 1b'!Q63</f>
        <v>0</v>
      </c>
      <c r="AU63" s="195">
        <f t="shared" si="83"/>
        <v>0</v>
      </c>
      <c r="AV63" s="195">
        <f t="shared" si="84"/>
        <v>0</v>
      </c>
    </row>
    <row r="64" spans="1:50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K64" s="17"/>
      <c r="L64" s="17">
        <f t="shared" si="77"/>
        <v>0</v>
      </c>
      <c r="M64" s="17">
        <f t="shared" si="78"/>
        <v>0</v>
      </c>
      <c r="N64" s="17">
        <v>0</v>
      </c>
      <c r="P64" s="17">
        <f t="shared" si="85"/>
        <v>0</v>
      </c>
      <c r="Q64" s="17">
        <v>0</v>
      </c>
      <c r="R64" s="17">
        <f t="shared" si="79"/>
        <v>0</v>
      </c>
      <c r="T64" s="17">
        <v>0</v>
      </c>
      <c r="U64" s="17" t="e">
        <f>SUMIF('[10]Income &amp; Expenditure Exc MI&amp;T'!$I$21:$I$461,J64,'[10]Income &amp; Expenditure Exc MI&amp;T'!$T$21:$T$464)</f>
        <v>#VALUE!</v>
      </c>
      <c r="V64" s="17" t="e">
        <f t="shared" si="80"/>
        <v>#VALUE!</v>
      </c>
      <c r="X64" s="17">
        <f t="shared" si="81"/>
        <v>0</v>
      </c>
      <c r="Z64" s="17">
        <f>'Appendix 1b'!N64</f>
        <v>0</v>
      </c>
      <c r="AA64" s="17">
        <f>'Appendix 1b'!Q64</f>
        <v>0</v>
      </c>
      <c r="AC64" s="17">
        <f>'Appendix 1c'!N65</f>
        <v>0</v>
      </c>
      <c r="AD64" s="17">
        <f>'Appendix 1c'!P65</f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88" t="e">
        <f t="shared" si="82"/>
        <v>#DIV/0!</v>
      </c>
      <c r="AO64" s="17">
        <f>'Appendix 1c'!N65</f>
        <v>0</v>
      </c>
      <c r="AP64" s="17">
        <f>'Appendix 1c'!P65</f>
        <v>0</v>
      </c>
      <c r="AR64" s="17">
        <f>'Appendix 1b'!N64</f>
        <v>0</v>
      </c>
      <c r="AS64" s="17">
        <f>'Appendix 1b'!Q64</f>
        <v>0</v>
      </c>
      <c r="AU64" s="195">
        <f t="shared" si="83"/>
        <v>0</v>
      </c>
      <c r="AV64" s="195">
        <f t="shared" si="84"/>
        <v>0</v>
      </c>
    </row>
    <row r="65" spans="1:5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K65" s="17"/>
      <c r="L65" s="17">
        <f t="shared" si="77"/>
        <v>-6544309.3900000006</v>
      </c>
      <c r="M65" s="17">
        <f t="shared" si="78"/>
        <v>-6544309.3900000006</v>
      </c>
      <c r="N65" s="17">
        <v>-5362206</v>
      </c>
      <c r="P65" s="17">
        <f>-6544309+1182103</f>
        <v>-5362206</v>
      </c>
      <c r="Q65" s="17">
        <v>0</v>
      </c>
      <c r="R65" s="17">
        <f t="shared" si="79"/>
        <v>-1182103.3900000006</v>
      </c>
      <c r="T65" s="17">
        <v>0</v>
      </c>
      <c r="U65" s="17" t="e">
        <f>SUMIF('[10]Income &amp; Expenditure Exc MI&amp;T'!$I$21:$I$461,J65,'[10]Income &amp; Expenditure Exc MI&amp;T'!$T$21:$T$464)</f>
        <v>#VALUE!</v>
      </c>
      <c r="V65" s="17" t="e">
        <f t="shared" si="80"/>
        <v>#VALUE!</v>
      </c>
      <c r="X65" s="17">
        <f t="shared" si="81"/>
        <v>-1182103.3900000006</v>
      </c>
      <c r="Z65" s="17">
        <f>'Appendix 1b'!N65</f>
        <v>-5362206</v>
      </c>
      <c r="AA65" s="17">
        <f>'Appendix 1b'!Q65</f>
        <v>-1182103.3900000006</v>
      </c>
      <c r="AC65" s="17">
        <f>'Appendix 1c'!N66</f>
        <v>0</v>
      </c>
      <c r="AD65" s="17">
        <f>'Appendix 1c'!P66</f>
        <v>0</v>
      </c>
      <c r="AF65" s="17">
        <v>-3533103</v>
      </c>
      <c r="AG65" s="17">
        <v>-3011206.39</v>
      </c>
      <c r="AH65" s="17">
        <v>0</v>
      </c>
      <c r="AI65" s="17">
        <v>-3533103</v>
      </c>
      <c r="AJ65" s="17">
        <v>-3011206.39</v>
      </c>
      <c r="AK65" s="17">
        <v>0</v>
      </c>
      <c r="AL65" s="88">
        <f t="shared" si="82"/>
        <v>1.8522837828390513</v>
      </c>
      <c r="AO65" s="17">
        <f>'Appendix 1c'!N66</f>
        <v>0</v>
      </c>
      <c r="AP65" s="17">
        <f>'Appendix 1c'!P66</f>
        <v>0</v>
      </c>
      <c r="AR65" s="17">
        <f>'Appendix 1b'!N65</f>
        <v>-5362206</v>
      </c>
      <c r="AS65" s="17">
        <f>'Appendix 1b'!Q65</f>
        <v>-1182103.3900000006</v>
      </c>
      <c r="AU65" s="195">
        <f t="shared" si="83"/>
        <v>0</v>
      </c>
      <c r="AV65" s="195">
        <f t="shared" si="84"/>
        <v>0</v>
      </c>
    </row>
    <row r="66" spans="1:50" x14ac:dyDescent="0.3">
      <c r="K66" s="17"/>
      <c r="AL66" s="88"/>
    </row>
    <row r="67" spans="1:50" s="8" customFormat="1" x14ac:dyDescent="0.3">
      <c r="J67" s="13" t="s">
        <v>154</v>
      </c>
      <c r="L67" s="20">
        <f>SUM(L59:L66)</f>
        <v>-179571588.38999999</v>
      </c>
      <c r="M67" s="20">
        <f>SUM(M59:M66)</f>
        <v>-179571588.38999999</v>
      </c>
      <c r="N67" s="20">
        <f>SUM(N59:N66)</f>
        <v>-178389485.25999999</v>
      </c>
      <c r="O67" s="20"/>
      <c r="P67" s="20">
        <f>SUM(P59:P66)</f>
        <v>-178389485.25999999</v>
      </c>
      <c r="Q67" s="20">
        <f>SUM(Q59:Q66)</f>
        <v>0</v>
      </c>
      <c r="R67" s="20">
        <f>SUM(R59:R66)</f>
        <v>-1182103.1300000041</v>
      </c>
      <c r="S67" s="20"/>
      <c r="T67" s="20">
        <f t="shared" ref="T67:AA67" si="86">SUM(T59:T66)</f>
        <v>0</v>
      </c>
      <c r="U67" s="20" t="e">
        <f t="shared" si="86"/>
        <v>#VALUE!</v>
      </c>
      <c r="V67" s="20" t="e">
        <f t="shared" si="86"/>
        <v>#VALUE!</v>
      </c>
      <c r="W67" s="20">
        <f t="shared" si="86"/>
        <v>0</v>
      </c>
      <c r="X67" s="20">
        <f t="shared" si="86"/>
        <v>-1182103.1300000041</v>
      </c>
      <c r="Y67" s="18">
        <f t="shared" si="86"/>
        <v>0</v>
      </c>
      <c r="Z67" s="20">
        <f t="shared" si="86"/>
        <v>-152618960.61000001</v>
      </c>
      <c r="AA67" s="20">
        <f t="shared" si="86"/>
        <v>-1182195.7800000042</v>
      </c>
      <c r="AB67" s="18"/>
      <c r="AC67" s="20">
        <f>SUM(AC59:AC66)</f>
        <v>0</v>
      </c>
      <c r="AD67" s="20">
        <f>SUM(AD59:AD66)</f>
        <v>0</v>
      </c>
      <c r="AE67" s="20"/>
      <c r="AF67" s="20">
        <f t="shared" ref="AF67:AK67" si="87">SUM(AF59:AF66)</f>
        <v>-176560382</v>
      </c>
      <c r="AG67" s="20">
        <f t="shared" si="87"/>
        <v>-3011206.39</v>
      </c>
      <c r="AH67" s="20">
        <f t="shared" si="87"/>
        <v>0</v>
      </c>
      <c r="AI67" s="20">
        <f t="shared" si="87"/>
        <v>-176560382</v>
      </c>
      <c r="AJ67" s="20">
        <f t="shared" si="87"/>
        <v>-3011206.39</v>
      </c>
      <c r="AK67" s="20">
        <f t="shared" si="87"/>
        <v>0</v>
      </c>
      <c r="AL67" s="7"/>
      <c r="AO67" s="20">
        <f>SUM(AO59:AO66)</f>
        <v>0</v>
      </c>
      <c r="AP67" s="20">
        <f>SUM(AP59:AP66)</f>
        <v>0</v>
      </c>
      <c r="AR67" s="20">
        <f>SUM(AR59:AR66)</f>
        <v>-152618960.61000001</v>
      </c>
      <c r="AS67" s="20">
        <f>SUM(AS59:AS66)</f>
        <v>-1182195.7800000042</v>
      </c>
      <c r="AU67" s="198"/>
      <c r="AV67" s="198"/>
      <c r="AW67" s="198"/>
      <c r="AX67" s="198"/>
    </row>
    <row r="68" spans="1:50" x14ac:dyDescent="0.3">
      <c r="AI68" s="17">
        <v>0</v>
      </c>
    </row>
    <row r="69" spans="1:50" ht="15.5" x14ac:dyDescent="0.35">
      <c r="J69" s="23" t="s">
        <v>155</v>
      </c>
      <c r="K69" s="35"/>
      <c r="L69" s="25">
        <f>L67+L55</f>
        <v>-2.9999911785125732E-3</v>
      </c>
      <c r="M69" s="25">
        <f>M67+M55</f>
        <v>-2.9999911785125732E-3</v>
      </c>
      <c r="N69" s="25">
        <f>N67+N55</f>
        <v>-5742712.6500006616</v>
      </c>
      <c r="O69" s="25"/>
      <c r="P69" s="25">
        <f>P67+P55</f>
        <v>-5762047.1500006616</v>
      </c>
      <c r="Q69" s="25">
        <f>Q67+Q55</f>
        <v>0</v>
      </c>
      <c r="R69" s="25">
        <f>R67+R55</f>
        <v>5762047.1470006835</v>
      </c>
      <c r="S69" s="25"/>
      <c r="T69" s="25">
        <f>T67+T55</f>
        <v>28596347.065999996</v>
      </c>
      <c r="U69" s="25" t="e">
        <f>U67+U55</f>
        <v>#VALUE!</v>
      </c>
      <c r="V69" s="25" t="e">
        <f>V67+V55</f>
        <v>#VALUE!</v>
      </c>
      <c r="W69" s="25">
        <f>W67+W55</f>
        <v>0</v>
      </c>
      <c r="X69" s="25" t="e">
        <f>X67+X55</f>
        <v>#VALUE!</v>
      </c>
      <c r="Y69" s="18"/>
      <c r="Z69" s="25">
        <f>Z67+Z55</f>
        <v>19902127.289999306</v>
      </c>
      <c r="AA69" s="25">
        <f>AA67+AA55</f>
        <v>5685046.6070006648</v>
      </c>
      <c r="AB69" s="18"/>
      <c r="AC69" s="25">
        <f>AC67+AC55</f>
        <v>4394602.1099999975</v>
      </c>
      <c r="AD69" s="25">
        <f>AD67+AD55</f>
        <v>76907.890000002604</v>
      </c>
      <c r="AE69" s="25"/>
      <c r="AF69" s="25">
        <f t="shared" ref="AF69:AK69" si="88">AF67+AF55</f>
        <v>-2.9999911785125732E-3</v>
      </c>
      <c r="AG69" s="25">
        <f t="shared" si="88"/>
        <v>0</v>
      </c>
      <c r="AH69" s="25">
        <f t="shared" si="88"/>
        <v>0</v>
      </c>
      <c r="AI69" s="25">
        <f t="shared" si="88"/>
        <v>-2.9999911785125732E-3</v>
      </c>
      <c r="AJ69" s="25">
        <f t="shared" si="88"/>
        <v>0</v>
      </c>
      <c r="AK69" s="25">
        <f t="shared" si="88"/>
        <v>0</v>
      </c>
      <c r="AO69" s="25">
        <f>AO67+AO55</f>
        <v>4394602.1099999975</v>
      </c>
      <c r="AP69" s="25">
        <f>AP67+AP55</f>
        <v>76907.890000002604</v>
      </c>
      <c r="AR69" s="25">
        <f>AR67+AR55</f>
        <v>19902127.289999306</v>
      </c>
      <c r="AS69" s="25">
        <f>AS67+AS55</f>
        <v>5685046.6070006648</v>
      </c>
    </row>
    <row r="71" spans="1:50" ht="14.5" x14ac:dyDescent="0.35">
      <c r="O71" s="31"/>
      <c r="P71" s="31"/>
      <c r="R71" s="17">
        <v>0</v>
      </c>
      <c r="U71" s="17" t="e">
        <f>'Appendix 1b'!T69+'Appendix 1c'!S70</f>
        <v>#VALUE!</v>
      </c>
      <c r="V71" s="17" t="e">
        <f>'Appendix 1b'!U69+'Appendix 1c'!T70</f>
        <v>#VALUE!</v>
      </c>
      <c r="W71" s="17">
        <f>W69-'[10]Income &amp; Expenditure Exc MI&amp;T'!$T$457</f>
        <v>21435712</v>
      </c>
      <c r="AO71" s="17">
        <f>'Appendix 1b'!AN69+'Appendix 1c'!AM70</f>
        <v>0</v>
      </c>
      <c r="AP71" s="17">
        <f>'Appendix 1b'!AO69+'Appendix 1c'!AN70</f>
        <v>0</v>
      </c>
      <c r="AR71" s="17">
        <f>'Appendix 1b'!AQ69+'Appendix 1c'!AP70</f>
        <v>0</v>
      </c>
      <c r="AS71" s="17">
        <f>'Appendix 1b'!AR69+'Appendix 1c'!AQ70</f>
        <v>0</v>
      </c>
    </row>
    <row r="72" spans="1:50" x14ac:dyDescent="0.3">
      <c r="D72" s="87"/>
      <c r="K72" s="17"/>
      <c r="O72" s="142"/>
      <c r="AL72" s="88"/>
      <c r="AN72" s="8"/>
    </row>
    <row r="73" spans="1:50" x14ac:dyDescent="0.3">
      <c r="A73" s="7" t="s">
        <v>100</v>
      </c>
      <c r="D73" s="7">
        <v>10314</v>
      </c>
      <c r="E73" s="7" t="s">
        <v>102</v>
      </c>
      <c r="F73" s="7" t="s">
        <v>105</v>
      </c>
      <c r="I73" s="7">
        <v>1</v>
      </c>
      <c r="J73" s="8" t="s">
        <v>156</v>
      </c>
      <c r="K73" s="17"/>
      <c r="L73" s="17">
        <f t="shared" ref="L73" si="89">AI73+AJ73+AK73</f>
        <v>0</v>
      </c>
      <c r="M73" s="17">
        <f t="shared" ref="M73" si="90">AF73+AG73+AH73</f>
        <v>0</v>
      </c>
      <c r="N73" s="17">
        <v>16353.15</v>
      </c>
      <c r="P73" s="17">
        <f t="shared" ref="P73" si="91">N73-O73</f>
        <v>16353.15</v>
      </c>
      <c r="Q73" s="17">
        <v>0</v>
      </c>
      <c r="R73" s="17">
        <f t="shared" ref="R73" si="92">M73-P73</f>
        <v>-16353.15</v>
      </c>
      <c r="T73" s="17">
        <v>92221.35</v>
      </c>
      <c r="U73" s="17">
        <v>0</v>
      </c>
      <c r="V73" s="17">
        <f t="shared" ref="V73" si="93">L73-U73</f>
        <v>0</v>
      </c>
      <c r="X73" s="17">
        <f t="shared" ref="X73" si="94">R73-W73</f>
        <v>-16353.15</v>
      </c>
      <c r="Z73" s="17">
        <f>'Appendix 1b'!N73</f>
        <v>16353.15</v>
      </c>
      <c r="AA73" s="17">
        <f>'Appendix 1b'!Q73</f>
        <v>-16353.15</v>
      </c>
      <c r="AC73" s="17">
        <f>'Appendix 1c'!N74</f>
        <v>0</v>
      </c>
      <c r="AD73" s="17">
        <f>'Appendix 1c'!P74</f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88" t="e">
        <f t="shared" ref="AL73" si="95">SUM(AF73:AH73)/AI73</f>
        <v>#DIV/0!</v>
      </c>
      <c r="AO73" s="17">
        <f>'Appendix 1c'!N74</f>
        <v>0</v>
      </c>
      <c r="AP73" s="17">
        <f>'Appendix 1c'!P74</f>
        <v>0</v>
      </c>
      <c r="AR73" s="17">
        <f>'Appendix 1b'!N73</f>
        <v>16353.15</v>
      </c>
      <c r="AS73" s="17">
        <f>'Appendix 1b'!Q73</f>
        <v>-16353.15</v>
      </c>
      <c r="AU73" s="195">
        <f t="shared" ref="AU73" si="96">P73-(AO73+AR73)</f>
        <v>0</v>
      </c>
      <c r="AV73" s="195">
        <f t="shared" ref="AV73" si="97">R73-(AP73+AS73)</f>
        <v>0</v>
      </c>
    </row>
    <row r="74" spans="1:50" x14ac:dyDescent="0.3">
      <c r="K74" s="17"/>
      <c r="AL74" s="88"/>
    </row>
    <row r="75" spans="1:50" x14ac:dyDescent="0.3">
      <c r="D75" s="87"/>
      <c r="K75" s="17"/>
      <c r="O75" s="142"/>
      <c r="AL75" s="88"/>
      <c r="AN75" s="8"/>
    </row>
    <row r="76" spans="1:50" x14ac:dyDescent="0.3">
      <c r="D76" s="87"/>
      <c r="K76" s="17"/>
      <c r="O76" s="142"/>
      <c r="AL76" s="88"/>
      <c r="AN76" s="8"/>
    </row>
    <row r="77" spans="1:50" x14ac:dyDescent="0.3">
      <c r="D77" s="87"/>
      <c r="K77" s="17"/>
      <c r="O77" s="142"/>
      <c r="AL77" s="88"/>
      <c r="AN77" s="8"/>
    </row>
    <row r="78" spans="1:50" x14ac:dyDescent="0.3">
      <c r="D78" s="87"/>
      <c r="K78" s="17"/>
      <c r="O78" s="142"/>
      <c r="AL78" s="88"/>
      <c r="AN78" s="8"/>
    </row>
    <row r="79" spans="1:50" x14ac:dyDescent="0.3">
      <c r="D79" s="87"/>
      <c r="K79" s="17"/>
      <c r="O79" s="142"/>
      <c r="AL79" s="88"/>
      <c r="AN79" s="8"/>
    </row>
    <row r="80" spans="1:50" x14ac:dyDescent="0.3">
      <c r="D80" s="87"/>
      <c r="K80" s="17"/>
      <c r="O80" s="142"/>
      <c r="AL80" s="88"/>
      <c r="AN80" s="8"/>
    </row>
    <row r="81" spans="4:40" x14ac:dyDescent="0.3">
      <c r="D81" s="87"/>
      <c r="K81" s="17"/>
      <c r="O81" s="142"/>
      <c r="AL81" s="88"/>
      <c r="AN81" s="8"/>
    </row>
    <row r="82" spans="4:40" x14ac:dyDescent="0.3">
      <c r="D82" s="87"/>
      <c r="K82" s="17"/>
      <c r="O82" s="142"/>
      <c r="AL82" s="88"/>
      <c r="AN82" s="8"/>
    </row>
    <row r="83" spans="4:40" x14ac:dyDescent="0.3">
      <c r="D83" s="87"/>
      <c r="K83" s="17"/>
      <c r="O83" s="142"/>
      <c r="AL83" s="88"/>
      <c r="AN83" s="8"/>
    </row>
    <row r="84" spans="4:40" x14ac:dyDescent="0.3">
      <c r="D84" s="87"/>
      <c r="K84" s="17"/>
      <c r="O84" s="142"/>
      <c r="AL84" s="88"/>
      <c r="AN84" s="8"/>
    </row>
    <row r="85" spans="4:40" x14ac:dyDescent="0.3">
      <c r="D85" s="87"/>
      <c r="K85" s="17"/>
      <c r="O85" s="142"/>
      <c r="AL85" s="88"/>
      <c r="AN85" s="8"/>
    </row>
    <row r="86" spans="4:40" x14ac:dyDescent="0.3">
      <c r="D86" s="87"/>
      <c r="K86" s="17"/>
      <c r="O86" s="142"/>
      <c r="AL86" s="88"/>
      <c r="AN86" s="8"/>
    </row>
    <row r="87" spans="4:40" x14ac:dyDescent="0.3">
      <c r="D87" s="87"/>
      <c r="K87" s="17"/>
      <c r="O87" s="142"/>
      <c r="AL87" s="88"/>
      <c r="AN87" s="8"/>
    </row>
    <row r="88" spans="4:40" x14ac:dyDescent="0.3">
      <c r="D88" s="87"/>
      <c r="K88" s="17"/>
      <c r="O88" s="142"/>
      <c r="AL88" s="88"/>
      <c r="AN88" s="8"/>
    </row>
    <row r="89" spans="4:40" x14ac:dyDescent="0.3">
      <c r="D89" s="87"/>
      <c r="K89" s="17"/>
      <c r="O89" s="142"/>
      <c r="AL89" s="88"/>
      <c r="AN89" s="8"/>
    </row>
    <row r="90" spans="4:40" x14ac:dyDescent="0.3">
      <c r="D90" s="87"/>
      <c r="K90" s="17"/>
      <c r="O90" s="142"/>
      <c r="AL90" s="88"/>
      <c r="AN90" s="8"/>
    </row>
  </sheetData>
  <dataConsolidate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AH75"/>
  <sheetViews>
    <sheetView showGridLines="0" tabSelected="1" topLeftCell="I9" zoomScale="85" zoomScaleNormal="85" workbookViewId="0">
      <selection activeCell="AV24" sqref="AV24"/>
    </sheetView>
  </sheetViews>
  <sheetFormatPr defaultRowHeight="13" outlineLevelCol="1" x14ac:dyDescent="0.3"/>
  <cols>
    <col min="1" max="1" width="38.7265625" style="7" hidden="1" customWidth="1"/>
    <col min="2" max="2" width="24.453125" style="7" hidden="1" customWidth="1"/>
    <col min="3" max="3" width="16.7265625" style="7" hidden="1" customWidth="1"/>
    <col min="4" max="4" width="15.26953125" style="7" hidden="1" customWidth="1"/>
    <col min="5" max="5" width="12.453125" style="7" hidden="1" customWidth="1"/>
    <col min="6" max="6" width="9.1796875" style="7" hidden="1" customWidth="1"/>
    <col min="7" max="7" width="9.81640625" style="7" hidden="1" customWidth="1"/>
    <col min="8" max="8" width="15.453125" style="7" hidden="1" customWidth="1"/>
    <col min="9" max="9" width="4" style="7" customWidth="1"/>
    <col min="10" max="10" width="66.453125" style="8" customWidth="1"/>
    <col min="11" max="11" width="3.26953125" style="7" customWidth="1"/>
    <col min="12" max="12" width="15.453125" style="17" customWidth="1"/>
    <col min="13" max="13" width="15.54296875" style="17" customWidth="1"/>
    <col min="14" max="15" width="17.7265625" style="17" customWidth="1"/>
    <col min="16" max="16" width="22.26953125" style="17" hidden="1" customWidth="1"/>
    <col min="17" max="17" width="21" style="17" customWidth="1"/>
    <col min="18" max="18" width="2.26953125" style="17" customWidth="1"/>
    <col min="19" max="19" width="14.7265625" style="17" hidden="1" customWidth="1"/>
    <col min="20" max="20" width="16.54296875" style="17" hidden="1" customWidth="1"/>
    <col min="21" max="21" width="14.54296875" style="17" hidden="1" customWidth="1"/>
    <col min="22" max="22" width="41.26953125" style="17" hidden="1" customWidth="1"/>
    <col min="23" max="23" width="8.7265625" style="17" hidden="1" customWidth="1"/>
    <col min="24" max="29" width="17" style="17" hidden="1" customWidth="1" outlineLevel="1"/>
    <col min="30" max="30" width="9.26953125" style="7" hidden="1" customWidth="1" outlineLevel="1"/>
    <col min="31" max="31" width="9.26953125" style="7" hidden="1" customWidth="1" collapsed="1"/>
    <col min="32" max="32" width="10.7265625" style="7" hidden="1" customWidth="1"/>
    <col min="33" max="33" width="0" style="7" hidden="1" customWidth="1"/>
    <col min="34" max="34" width="10.54296875" style="7" hidden="1" customWidth="1"/>
    <col min="35" max="46" width="0" style="7" hidden="1" customWidth="1"/>
    <col min="47" max="259" width="9.26953125" style="7"/>
    <col min="260" max="260" width="16" style="7" customWidth="1"/>
    <col min="261" max="261" width="12.7265625" style="7" customWidth="1"/>
    <col min="262" max="262" width="12" style="7" customWidth="1"/>
    <col min="263" max="263" width="16" style="7" customWidth="1"/>
    <col min="264" max="264" width="55" style="7" bestFit="1" customWidth="1"/>
    <col min="265" max="265" width="3.26953125" style="7" customWidth="1"/>
    <col min="266" max="266" width="16" style="7" customWidth="1"/>
    <col min="267" max="267" width="16.26953125" style="7" customWidth="1"/>
    <col min="268" max="268" width="14.7265625" style="7" bestFit="1" customWidth="1"/>
    <col min="269" max="269" width="3.453125" style="7" customWidth="1"/>
    <col min="270" max="270" width="15.7265625" style="7" customWidth="1"/>
    <col min="271" max="271" width="21" style="7" customWidth="1"/>
    <col min="272" max="272" width="3.7265625" style="7" customWidth="1"/>
    <col min="273" max="273" width="16.7265625" style="7" customWidth="1"/>
    <col min="274" max="274" width="21.453125" style="7" customWidth="1"/>
    <col min="275" max="275" width="13.54296875" style="7" customWidth="1"/>
    <col min="276" max="276" width="2.26953125" style="7" customWidth="1"/>
    <col min="277" max="277" width="16.54296875" style="7" customWidth="1"/>
    <col min="278" max="278" width="14.54296875" style="7" customWidth="1"/>
    <col min="279" max="279" width="41.26953125" style="7" customWidth="1"/>
    <col min="280" max="280" width="9.26953125" style="7"/>
    <col min="281" max="286" width="17" style="7" customWidth="1"/>
    <col min="287" max="287" width="9.26953125" style="7" customWidth="1"/>
    <col min="288" max="515" width="9.26953125" style="7"/>
    <col min="516" max="516" width="16" style="7" customWidth="1"/>
    <col min="517" max="517" width="12.7265625" style="7" customWidth="1"/>
    <col min="518" max="518" width="12" style="7" customWidth="1"/>
    <col min="519" max="519" width="16" style="7" customWidth="1"/>
    <col min="520" max="520" width="55" style="7" bestFit="1" customWidth="1"/>
    <col min="521" max="521" width="3.26953125" style="7" customWidth="1"/>
    <col min="522" max="522" width="16" style="7" customWidth="1"/>
    <col min="523" max="523" width="16.26953125" style="7" customWidth="1"/>
    <col min="524" max="524" width="14.7265625" style="7" bestFit="1" customWidth="1"/>
    <col min="525" max="525" width="3.453125" style="7" customWidth="1"/>
    <col min="526" max="526" width="15.7265625" style="7" customWidth="1"/>
    <col min="527" max="527" width="21" style="7" customWidth="1"/>
    <col min="528" max="528" width="3.7265625" style="7" customWidth="1"/>
    <col min="529" max="529" width="16.7265625" style="7" customWidth="1"/>
    <col min="530" max="530" width="21.453125" style="7" customWidth="1"/>
    <col min="531" max="531" width="13.54296875" style="7" customWidth="1"/>
    <col min="532" max="532" width="2.26953125" style="7" customWidth="1"/>
    <col min="533" max="533" width="16.54296875" style="7" customWidth="1"/>
    <col min="534" max="534" width="14.54296875" style="7" customWidth="1"/>
    <col min="535" max="535" width="41.26953125" style="7" customWidth="1"/>
    <col min="536" max="536" width="9.26953125" style="7"/>
    <col min="537" max="542" width="17" style="7" customWidth="1"/>
    <col min="543" max="543" width="9.26953125" style="7" customWidth="1"/>
    <col min="544" max="771" width="9.26953125" style="7"/>
    <col min="772" max="772" width="16" style="7" customWidth="1"/>
    <col min="773" max="773" width="12.7265625" style="7" customWidth="1"/>
    <col min="774" max="774" width="12" style="7" customWidth="1"/>
    <col min="775" max="775" width="16" style="7" customWidth="1"/>
    <col min="776" max="776" width="55" style="7" bestFit="1" customWidth="1"/>
    <col min="777" max="777" width="3.26953125" style="7" customWidth="1"/>
    <col min="778" max="778" width="16" style="7" customWidth="1"/>
    <col min="779" max="779" width="16.26953125" style="7" customWidth="1"/>
    <col min="780" max="780" width="14.7265625" style="7" bestFit="1" customWidth="1"/>
    <col min="781" max="781" width="3.453125" style="7" customWidth="1"/>
    <col min="782" max="782" width="15.7265625" style="7" customWidth="1"/>
    <col min="783" max="783" width="21" style="7" customWidth="1"/>
    <col min="784" max="784" width="3.7265625" style="7" customWidth="1"/>
    <col min="785" max="785" width="16.7265625" style="7" customWidth="1"/>
    <col min="786" max="786" width="21.453125" style="7" customWidth="1"/>
    <col min="787" max="787" width="13.54296875" style="7" customWidth="1"/>
    <col min="788" max="788" width="2.26953125" style="7" customWidth="1"/>
    <col min="789" max="789" width="16.54296875" style="7" customWidth="1"/>
    <col min="790" max="790" width="14.54296875" style="7" customWidth="1"/>
    <col min="791" max="791" width="41.26953125" style="7" customWidth="1"/>
    <col min="792" max="792" width="9.26953125" style="7"/>
    <col min="793" max="798" width="17" style="7" customWidth="1"/>
    <col min="799" max="799" width="9.26953125" style="7" customWidth="1"/>
    <col min="800" max="1027" width="9.26953125" style="7"/>
    <col min="1028" max="1028" width="16" style="7" customWidth="1"/>
    <col min="1029" max="1029" width="12.7265625" style="7" customWidth="1"/>
    <col min="1030" max="1030" width="12" style="7" customWidth="1"/>
    <col min="1031" max="1031" width="16" style="7" customWidth="1"/>
    <col min="1032" max="1032" width="55" style="7" bestFit="1" customWidth="1"/>
    <col min="1033" max="1033" width="3.26953125" style="7" customWidth="1"/>
    <col min="1034" max="1034" width="16" style="7" customWidth="1"/>
    <col min="1035" max="1035" width="16.26953125" style="7" customWidth="1"/>
    <col min="1036" max="1036" width="14.7265625" style="7" bestFit="1" customWidth="1"/>
    <col min="1037" max="1037" width="3.453125" style="7" customWidth="1"/>
    <col min="1038" max="1038" width="15.7265625" style="7" customWidth="1"/>
    <col min="1039" max="1039" width="21" style="7" customWidth="1"/>
    <col min="1040" max="1040" width="3.7265625" style="7" customWidth="1"/>
    <col min="1041" max="1041" width="16.7265625" style="7" customWidth="1"/>
    <col min="1042" max="1042" width="21.453125" style="7" customWidth="1"/>
    <col min="1043" max="1043" width="13.54296875" style="7" customWidth="1"/>
    <col min="1044" max="1044" width="2.26953125" style="7" customWidth="1"/>
    <col min="1045" max="1045" width="16.54296875" style="7" customWidth="1"/>
    <col min="1046" max="1046" width="14.54296875" style="7" customWidth="1"/>
    <col min="1047" max="1047" width="41.26953125" style="7" customWidth="1"/>
    <col min="1048" max="1048" width="9.26953125" style="7"/>
    <col min="1049" max="1054" width="17" style="7" customWidth="1"/>
    <col min="1055" max="1055" width="9.26953125" style="7" customWidth="1"/>
    <col min="1056" max="1283" width="9.26953125" style="7"/>
    <col min="1284" max="1284" width="16" style="7" customWidth="1"/>
    <col min="1285" max="1285" width="12.7265625" style="7" customWidth="1"/>
    <col min="1286" max="1286" width="12" style="7" customWidth="1"/>
    <col min="1287" max="1287" width="16" style="7" customWidth="1"/>
    <col min="1288" max="1288" width="55" style="7" bestFit="1" customWidth="1"/>
    <col min="1289" max="1289" width="3.26953125" style="7" customWidth="1"/>
    <col min="1290" max="1290" width="16" style="7" customWidth="1"/>
    <col min="1291" max="1291" width="16.26953125" style="7" customWidth="1"/>
    <col min="1292" max="1292" width="14.7265625" style="7" bestFit="1" customWidth="1"/>
    <col min="1293" max="1293" width="3.453125" style="7" customWidth="1"/>
    <col min="1294" max="1294" width="15.7265625" style="7" customWidth="1"/>
    <col min="1295" max="1295" width="21" style="7" customWidth="1"/>
    <col min="1296" max="1296" width="3.7265625" style="7" customWidth="1"/>
    <col min="1297" max="1297" width="16.7265625" style="7" customWidth="1"/>
    <col min="1298" max="1298" width="21.453125" style="7" customWidth="1"/>
    <col min="1299" max="1299" width="13.54296875" style="7" customWidth="1"/>
    <col min="1300" max="1300" width="2.26953125" style="7" customWidth="1"/>
    <col min="1301" max="1301" width="16.54296875" style="7" customWidth="1"/>
    <col min="1302" max="1302" width="14.54296875" style="7" customWidth="1"/>
    <col min="1303" max="1303" width="41.26953125" style="7" customWidth="1"/>
    <col min="1304" max="1304" width="9.26953125" style="7"/>
    <col min="1305" max="1310" width="17" style="7" customWidth="1"/>
    <col min="1311" max="1311" width="9.26953125" style="7" customWidth="1"/>
    <col min="1312" max="1539" width="9.26953125" style="7"/>
    <col min="1540" max="1540" width="16" style="7" customWidth="1"/>
    <col min="1541" max="1541" width="12.7265625" style="7" customWidth="1"/>
    <col min="1542" max="1542" width="12" style="7" customWidth="1"/>
    <col min="1543" max="1543" width="16" style="7" customWidth="1"/>
    <col min="1544" max="1544" width="55" style="7" bestFit="1" customWidth="1"/>
    <col min="1545" max="1545" width="3.26953125" style="7" customWidth="1"/>
    <col min="1546" max="1546" width="16" style="7" customWidth="1"/>
    <col min="1547" max="1547" width="16.26953125" style="7" customWidth="1"/>
    <col min="1548" max="1548" width="14.7265625" style="7" bestFit="1" customWidth="1"/>
    <col min="1549" max="1549" width="3.453125" style="7" customWidth="1"/>
    <col min="1550" max="1550" width="15.7265625" style="7" customWidth="1"/>
    <col min="1551" max="1551" width="21" style="7" customWidth="1"/>
    <col min="1552" max="1552" width="3.7265625" style="7" customWidth="1"/>
    <col min="1553" max="1553" width="16.7265625" style="7" customWidth="1"/>
    <col min="1554" max="1554" width="21.453125" style="7" customWidth="1"/>
    <col min="1555" max="1555" width="13.54296875" style="7" customWidth="1"/>
    <col min="1556" max="1556" width="2.26953125" style="7" customWidth="1"/>
    <col min="1557" max="1557" width="16.54296875" style="7" customWidth="1"/>
    <col min="1558" max="1558" width="14.54296875" style="7" customWidth="1"/>
    <col min="1559" max="1559" width="41.26953125" style="7" customWidth="1"/>
    <col min="1560" max="1560" width="9.26953125" style="7"/>
    <col min="1561" max="1566" width="17" style="7" customWidth="1"/>
    <col min="1567" max="1567" width="9.26953125" style="7" customWidth="1"/>
    <col min="1568" max="1795" width="9.26953125" style="7"/>
    <col min="1796" max="1796" width="16" style="7" customWidth="1"/>
    <col min="1797" max="1797" width="12.7265625" style="7" customWidth="1"/>
    <col min="1798" max="1798" width="12" style="7" customWidth="1"/>
    <col min="1799" max="1799" width="16" style="7" customWidth="1"/>
    <col min="1800" max="1800" width="55" style="7" bestFit="1" customWidth="1"/>
    <col min="1801" max="1801" width="3.26953125" style="7" customWidth="1"/>
    <col min="1802" max="1802" width="16" style="7" customWidth="1"/>
    <col min="1803" max="1803" width="16.26953125" style="7" customWidth="1"/>
    <col min="1804" max="1804" width="14.7265625" style="7" bestFit="1" customWidth="1"/>
    <col min="1805" max="1805" width="3.453125" style="7" customWidth="1"/>
    <col min="1806" max="1806" width="15.7265625" style="7" customWidth="1"/>
    <col min="1807" max="1807" width="21" style="7" customWidth="1"/>
    <col min="1808" max="1808" width="3.7265625" style="7" customWidth="1"/>
    <col min="1809" max="1809" width="16.7265625" style="7" customWidth="1"/>
    <col min="1810" max="1810" width="21.453125" style="7" customWidth="1"/>
    <col min="1811" max="1811" width="13.54296875" style="7" customWidth="1"/>
    <col min="1812" max="1812" width="2.26953125" style="7" customWidth="1"/>
    <col min="1813" max="1813" width="16.54296875" style="7" customWidth="1"/>
    <col min="1814" max="1814" width="14.54296875" style="7" customWidth="1"/>
    <col min="1815" max="1815" width="41.26953125" style="7" customWidth="1"/>
    <col min="1816" max="1816" width="9.26953125" style="7"/>
    <col min="1817" max="1822" width="17" style="7" customWidth="1"/>
    <col min="1823" max="1823" width="9.26953125" style="7" customWidth="1"/>
    <col min="1824" max="2051" width="9.26953125" style="7"/>
    <col min="2052" max="2052" width="16" style="7" customWidth="1"/>
    <col min="2053" max="2053" width="12.7265625" style="7" customWidth="1"/>
    <col min="2054" max="2054" width="12" style="7" customWidth="1"/>
    <col min="2055" max="2055" width="16" style="7" customWidth="1"/>
    <col min="2056" max="2056" width="55" style="7" bestFit="1" customWidth="1"/>
    <col min="2057" max="2057" width="3.26953125" style="7" customWidth="1"/>
    <col min="2058" max="2058" width="16" style="7" customWidth="1"/>
    <col min="2059" max="2059" width="16.26953125" style="7" customWidth="1"/>
    <col min="2060" max="2060" width="14.7265625" style="7" bestFit="1" customWidth="1"/>
    <col min="2061" max="2061" width="3.453125" style="7" customWidth="1"/>
    <col min="2062" max="2062" width="15.7265625" style="7" customWidth="1"/>
    <col min="2063" max="2063" width="21" style="7" customWidth="1"/>
    <col min="2064" max="2064" width="3.7265625" style="7" customWidth="1"/>
    <col min="2065" max="2065" width="16.7265625" style="7" customWidth="1"/>
    <col min="2066" max="2066" width="21.453125" style="7" customWidth="1"/>
    <col min="2067" max="2067" width="13.54296875" style="7" customWidth="1"/>
    <col min="2068" max="2068" width="2.26953125" style="7" customWidth="1"/>
    <col min="2069" max="2069" width="16.54296875" style="7" customWidth="1"/>
    <col min="2070" max="2070" width="14.54296875" style="7" customWidth="1"/>
    <col min="2071" max="2071" width="41.26953125" style="7" customWidth="1"/>
    <col min="2072" max="2072" width="9.26953125" style="7"/>
    <col min="2073" max="2078" width="17" style="7" customWidth="1"/>
    <col min="2079" max="2079" width="9.26953125" style="7" customWidth="1"/>
    <col min="2080" max="2307" width="9.26953125" style="7"/>
    <col min="2308" max="2308" width="16" style="7" customWidth="1"/>
    <col min="2309" max="2309" width="12.7265625" style="7" customWidth="1"/>
    <col min="2310" max="2310" width="12" style="7" customWidth="1"/>
    <col min="2311" max="2311" width="16" style="7" customWidth="1"/>
    <col min="2312" max="2312" width="55" style="7" bestFit="1" customWidth="1"/>
    <col min="2313" max="2313" width="3.26953125" style="7" customWidth="1"/>
    <col min="2314" max="2314" width="16" style="7" customWidth="1"/>
    <col min="2315" max="2315" width="16.26953125" style="7" customWidth="1"/>
    <col min="2316" max="2316" width="14.7265625" style="7" bestFit="1" customWidth="1"/>
    <col min="2317" max="2317" width="3.453125" style="7" customWidth="1"/>
    <col min="2318" max="2318" width="15.7265625" style="7" customWidth="1"/>
    <col min="2319" max="2319" width="21" style="7" customWidth="1"/>
    <col min="2320" max="2320" width="3.7265625" style="7" customWidth="1"/>
    <col min="2321" max="2321" width="16.7265625" style="7" customWidth="1"/>
    <col min="2322" max="2322" width="21.453125" style="7" customWidth="1"/>
    <col min="2323" max="2323" width="13.54296875" style="7" customWidth="1"/>
    <col min="2324" max="2324" width="2.26953125" style="7" customWidth="1"/>
    <col min="2325" max="2325" width="16.54296875" style="7" customWidth="1"/>
    <col min="2326" max="2326" width="14.54296875" style="7" customWidth="1"/>
    <col min="2327" max="2327" width="41.26953125" style="7" customWidth="1"/>
    <col min="2328" max="2328" width="9.26953125" style="7"/>
    <col min="2329" max="2334" width="17" style="7" customWidth="1"/>
    <col min="2335" max="2335" width="9.26953125" style="7" customWidth="1"/>
    <col min="2336" max="2563" width="9.26953125" style="7"/>
    <col min="2564" max="2564" width="16" style="7" customWidth="1"/>
    <col min="2565" max="2565" width="12.7265625" style="7" customWidth="1"/>
    <col min="2566" max="2566" width="12" style="7" customWidth="1"/>
    <col min="2567" max="2567" width="16" style="7" customWidth="1"/>
    <col min="2568" max="2568" width="55" style="7" bestFit="1" customWidth="1"/>
    <col min="2569" max="2569" width="3.26953125" style="7" customWidth="1"/>
    <col min="2570" max="2570" width="16" style="7" customWidth="1"/>
    <col min="2571" max="2571" width="16.26953125" style="7" customWidth="1"/>
    <col min="2572" max="2572" width="14.7265625" style="7" bestFit="1" customWidth="1"/>
    <col min="2573" max="2573" width="3.453125" style="7" customWidth="1"/>
    <col min="2574" max="2574" width="15.7265625" style="7" customWidth="1"/>
    <col min="2575" max="2575" width="21" style="7" customWidth="1"/>
    <col min="2576" max="2576" width="3.7265625" style="7" customWidth="1"/>
    <col min="2577" max="2577" width="16.7265625" style="7" customWidth="1"/>
    <col min="2578" max="2578" width="21.453125" style="7" customWidth="1"/>
    <col min="2579" max="2579" width="13.54296875" style="7" customWidth="1"/>
    <col min="2580" max="2580" width="2.26953125" style="7" customWidth="1"/>
    <col min="2581" max="2581" width="16.54296875" style="7" customWidth="1"/>
    <col min="2582" max="2582" width="14.54296875" style="7" customWidth="1"/>
    <col min="2583" max="2583" width="41.26953125" style="7" customWidth="1"/>
    <col min="2584" max="2584" width="9.26953125" style="7"/>
    <col min="2585" max="2590" width="17" style="7" customWidth="1"/>
    <col min="2591" max="2591" width="9.26953125" style="7" customWidth="1"/>
    <col min="2592" max="2819" width="9.26953125" style="7"/>
    <col min="2820" max="2820" width="16" style="7" customWidth="1"/>
    <col min="2821" max="2821" width="12.7265625" style="7" customWidth="1"/>
    <col min="2822" max="2822" width="12" style="7" customWidth="1"/>
    <col min="2823" max="2823" width="16" style="7" customWidth="1"/>
    <col min="2824" max="2824" width="55" style="7" bestFit="1" customWidth="1"/>
    <col min="2825" max="2825" width="3.26953125" style="7" customWidth="1"/>
    <col min="2826" max="2826" width="16" style="7" customWidth="1"/>
    <col min="2827" max="2827" width="16.26953125" style="7" customWidth="1"/>
    <col min="2828" max="2828" width="14.7265625" style="7" bestFit="1" customWidth="1"/>
    <col min="2829" max="2829" width="3.453125" style="7" customWidth="1"/>
    <col min="2830" max="2830" width="15.7265625" style="7" customWidth="1"/>
    <col min="2831" max="2831" width="21" style="7" customWidth="1"/>
    <col min="2832" max="2832" width="3.7265625" style="7" customWidth="1"/>
    <col min="2833" max="2833" width="16.7265625" style="7" customWidth="1"/>
    <col min="2834" max="2834" width="21.453125" style="7" customWidth="1"/>
    <col min="2835" max="2835" width="13.54296875" style="7" customWidth="1"/>
    <col min="2836" max="2836" width="2.26953125" style="7" customWidth="1"/>
    <col min="2837" max="2837" width="16.54296875" style="7" customWidth="1"/>
    <col min="2838" max="2838" width="14.54296875" style="7" customWidth="1"/>
    <col min="2839" max="2839" width="41.26953125" style="7" customWidth="1"/>
    <col min="2840" max="2840" width="9.26953125" style="7"/>
    <col min="2841" max="2846" width="17" style="7" customWidth="1"/>
    <col min="2847" max="2847" width="9.26953125" style="7" customWidth="1"/>
    <col min="2848" max="3075" width="9.26953125" style="7"/>
    <col min="3076" max="3076" width="16" style="7" customWidth="1"/>
    <col min="3077" max="3077" width="12.7265625" style="7" customWidth="1"/>
    <col min="3078" max="3078" width="12" style="7" customWidth="1"/>
    <col min="3079" max="3079" width="16" style="7" customWidth="1"/>
    <col min="3080" max="3080" width="55" style="7" bestFit="1" customWidth="1"/>
    <col min="3081" max="3081" width="3.26953125" style="7" customWidth="1"/>
    <col min="3082" max="3082" width="16" style="7" customWidth="1"/>
    <col min="3083" max="3083" width="16.26953125" style="7" customWidth="1"/>
    <col min="3084" max="3084" width="14.7265625" style="7" bestFit="1" customWidth="1"/>
    <col min="3085" max="3085" width="3.453125" style="7" customWidth="1"/>
    <col min="3086" max="3086" width="15.7265625" style="7" customWidth="1"/>
    <col min="3087" max="3087" width="21" style="7" customWidth="1"/>
    <col min="3088" max="3088" width="3.7265625" style="7" customWidth="1"/>
    <col min="3089" max="3089" width="16.7265625" style="7" customWidth="1"/>
    <col min="3090" max="3090" width="21.453125" style="7" customWidth="1"/>
    <col min="3091" max="3091" width="13.54296875" style="7" customWidth="1"/>
    <col min="3092" max="3092" width="2.26953125" style="7" customWidth="1"/>
    <col min="3093" max="3093" width="16.54296875" style="7" customWidth="1"/>
    <col min="3094" max="3094" width="14.54296875" style="7" customWidth="1"/>
    <col min="3095" max="3095" width="41.26953125" style="7" customWidth="1"/>
    <col min="3096" max="3096" width="9.26953125" style="7"/>
    <col min="3097" max="3102" width="17" style="7" customWidth="1"/>
    <col min="3103" max="3103" width="9.26953125" style="7" customWidth="1"/>
    <col min="3104" max="3331" width="9.26953125" style="7"/>
    <col min="3332" max="3332" width="16" style="7" customWidth="1"/>
    <col min="3333" max="3333" width="12.7265625" style="7" customWidth="1"/>
    <col min="3334" max="3334" width="12" style="7" customWidth="1"/>
    <col min="3335" max="3335" width="16" style="7" customWidth="1"/>
    <col min="3336" max="3336" width="55" style="7" bestFit="1" customWidth="1"/>
    <col min="3337" max="3337" width="3.26953125" style="7" customWidth="1"/>
    <col min="3338" max="3338" width="16" style="7" customWidth="1"/>
    <col min="3339" max="3339" width="16.26953125" style="7" customWidth="1"/>
    <col min="3340" max="3340" width="14.7265625" style="7" bestFit="1" customWidth="1"/>
    <col min="3341" max="3341" width="3.453125" style="7" customWidth="1"/>
    <col min="3342" max="3342" width="15.7265625" style="7" customWidth="1"/>
    <col min="3343" max="3343" width="21" style="7" customWidth="1"/>
    <col min="3344" max="3344" width="3.7265625" style="7" customWidth="1"/>
    <col min="3345" max="3345" width="16.7265625" style="7" customWidth="1"/>
    <col min="3346" max="3346" width="21.453125" style="7" customWidth="1"/>
    <col min="3347" max="3347" width="13.54296875" style="7" customWidth="1"/>
    <col min="3348" max="3348" width="2.26953125" style="7" customWidth="1"/>
    <col min="3349" max="3349" width="16.54296875" style="7" customWidth="1"/>
    <col min="3350" max="3350" width="14.54296875" style="7" customWidth="1"/>
    <col min="3351" max="3351" width="41.26953125" style="7" customWidth="1"/>
    <col min="3352" max="3352" width="9.26953125" style="7"/>
    <col min="3353" max="3358" width="17" style="7" customWidth="1"/>
    <col min="3359" max="3359" width="9.26953125" style="7" customWidth="1"/>
    <col min="3360" max="3587" width="9.26953125" style="7"/>
    <col min="3588" max="3588" width="16" style="7" customWidth="1"/>
    <col min="3589" max="3589" width="12.7265625" style="7" customWidth="1"/>
    <col min="3590" max="3590" width="12" style="7" customWidth="1"/>
    <col min="3591" max="3591" width="16" style="7" customWidth="1"/>
    <col min="3592" max="3592" width="55" style="7" bestFit="1" customWidth="1"/>
    <col min="3593" max="3593" width="3.26953125" style="7" customWidth="1"/>
    <col min="3594" max="3594" width="16" style="7" customWidth="1"/>
    <col min="3595" max="3595" width="16.26953125" style="7" customWidth="1"/>
    <col min="3596" max="3596" width="14.7265625" style="7" bestFit="1" customWidth="1"/>
    <col min="3597" max="3597" width="3.453125" style="7" customWidth="1"/>
    <col min="3598" max="3598" width="15.7265625" style="7" customWidth="1"/>
    <col min="3599" max="3599" width="21" style="7" customWidth="1"/>
    <col min="3600" max="3600" width="3.7265625" style="7" customWidth="1"/>
    <col min="3601" max="3601" width="16.7265625" style="7" customWidth="1"/>
    <col min="3602" max="3602" width="21.453125" style="7" customWidth="1"/>
    <col min="3603" max="3603" width="13.54296875" style="7" customWidth="1"/>
    <col min="3604" max="3604" width="2.26953125" style="7" customWidth="1"/>
    <col min="3605" max="3605" width="16.54296875" style="7" customWidth="1"/>
    <col min="3606" max="3606" width="14.54296875" style="7" customWidth="1"/>
    <col min="3607" max="3607" width="41.26953125" style="7" customWidth="1"/>
    <col min="3608" max="3608" width="9.26953125" style="7"/>
    <col min="3609" max="3614" width="17" style="7" customWidth="1"/>
    <col min="3615" max="3615" width="9.26953125" style="7" customWidth="1"/>
    <col min="3616" max="3843" width="9.26953125" style="7"/>
    <col min="3844" max="3844" width="16" style="7" customWidth="1"/>
    <col min="3845" max="3845" width="12.7265625" style="7" customWidth="1"/>
    <col min="3846" max="3846" width="12" style="7" customWidth="1"/>
    <col min="3847" max="3847" width="16" style="7" customWidth="1"/>
    <col min="3848" max="3848" width="55" style="7" bestFit="1" customWidth="1"/>
    <col min="3849" max="3849" width="3.26953125" style="7" customWidth="1"/>
    <col min="3850" max="3850" width="16" style="7" customWidth="1"/>
    <col min="3851" max="3851" width="16.26953125" style="7" customWidth="1"/>
    <col min="3852" max="3852" width="14.7265625" style="7" bestFit="1" customWidth="1"/>
    <col min="3853" max="3853" width="3.453125" style="7" customWidth="1"/>
    <col min="3854" max="3854" width="15.7265625" style="7" customWidth="1"/>
    <col min="3855" max="3855" width="21" style="7" customWidth="1"/>
    <col min="3856" max="3856" width="3.7265625" style="7" customWidth="1"/>
    <col min="3857" max="3857" width="16.7265625" style="7" customWidth="1"/>
    <col min="3858" max="3858" width="21.453125" style="7" customWidth="1"/>
    <col min="3859" max="3859" width="13.54296875" style="7" customWidth="1"/>
    <col min="3860" max="3860" width="2.26953125" style="7" customWidth="1"/>
    <col min="3861" max="3861" width="16.54296875" style="7" customWidth="1"/>
    <col min="3862" max="3862" width="14.54296875" style="7" customWidth="1"/>
    <col min="3863" max="3863" width="41.26953125" style="7" customWidth="1"/>
    <col min="3864" max="3864" width="9.26953125" style="7"/>
    <col min="3865" max="3870" width="17" style="7" customWidth="1"/>
    <col min="3871" max="3871" width="9.26953125" style="7" customWidth="1"/>
    <col min="3872" max="4099" width="9.26953125" style="7"/>
    <col min="4100" max="4100" width="16" style="7" customWidth="1"/>
    <col min="4101" max="4101" width="12.7265625" style="7" customWidth="1"/>
    <col min="4102" max="4102" width="12" style="7" customWidth="1"/>
    <col min="4103" max="4103" width="16" style="7" customWidth="1"/>
    <col min="4104" max="4104" width="55" style="7" bestFit="1" customWidth="1"/>
    <col min="4105" max="4105" width="3.26953125" style="7" customWidth="1"/>
    <col min="4106" max="4106" width="16" style="7" customWidth="1"/>
    <col min="4107" max="4107" width="16.26953125" style="7" customWidth="1"/>
    <col min="4108" max="4108" width="14.7265625" style="7" bestFit="1" customWidth="1"/>
    <col min="4109" max="4109" width="3.453125" style="7" customWidth="1"/>
    <col min="4110" max="4110" width="15.7265625" style="7" customWidth="1"/>
    <col min="4111" max="4111" width="21" style="7" customWidth="1"/>
    <col min="4112" max="4112" width="3.7265625" style="7" customWidth="1"/>
    <col min="4113" max="4113" width="16.7265625" style="7" customWidth="1"/>
    <col min="4114" max="4114" width="21.453125" style="7" customWidth="1"/>
    <col min="4115" max="4115" width="13.54296875" style="7" customWidth="1"/>
    <col min="4116" max="4116" width="2.26953125" style="7" customWidth="1"/>
    <col min="4117" max="4117" width="16.54296875" style="7" customWidth="1"/>
    <col min="4118" max="4118" width="14.54296875" style="7" customWidth="1"/>
    <col min="4119" max="4119" width="41.26953125" style="7" customWidth="1"/>
    <col min="4120" max="4120" width="9.26953125" style="7"/>
    <col min="4121" max="4126" width="17" style="7" customWidth="1"/>
    <col min="4127" max="4127" width="9.26953125" style="7" customWidth="1"/>
    <col min="4128" max="4355" width="9.26953125" style="7"/>
    <col min="4356" max="4356" width="16" style="7" customWidth="1"/>
    <col min="4357" max="4357" width="12.7265625" style="7" customWidth="1"/>
    <col min="4358" max="4358" width="12" style="7" customWidth="1"/>
    <col min="4359" max="4359" width="16" style="7" customWidth="1"/>
    <col min="4360" max="4360" width="55" style="7" bestFit="1" customWidth="1"/>
    <col min="4361" max="4361" width="3.26953125" style="7" customWidth="1"/>
    <col min="4362" max="4362" width="16" style="7" customWidth="1"/>
    <col min="4363" max="4363" width="16.26953125" style="7" customWidth="1"/>
    <col min="4364" max="4364" width="14.7265625" style="7" bestFit="1" customWidth="1"/>
    <col min="4365" max="4365" width="3.453125" style="7" customWidth="1"/>
    <col min="4366" max="4366" width="15.7265625" style="7" customWidth="1"/>
    <col min="4367" max="4367" width="21" style="7" customWidth="1"/>
    <col min="4368" max="4368" width="3.7265625" style="7" customWidth="1"/>
    <col min="4369" max="4369" width="16.7265625" style="7" customWidth="1"/>
    <col min="4370" max="4370" width="21.453125" style="7" customWidth="1"/>
    <col min="4371" max="4371" width="13.54296875" style="7" customWidth="1"/>
    <col min="4372" max="4372" width="2.26953125" style="7" customWidth="1"/>
    <col min="4373" max="4373" width="16.54296875" style="7" customWidth="1"/>
    <col min="4374" max="4374" width="14.54296875" style="7" customWidth="1"/>
    <col min="4375" max="4375" width="41.26953125" style="7" customWidth="1"/>
    <col min="4376" max="4376" width="9.26953125" style="7"/>
    <col min="4377" max="4382" width="17" style="7" customWidth="1"/>
    <col min="4383" max="4383" width="9.26953125" style="7" customWidth="1"/>
    <col min="4384" max="4611" width="9.26953125" style="7"/>
    <col min="4612" max="4612" width="16" style="7" customWidth="1"/>
    <col min="4613" max="4613" width="12.7265625" style="7" customWidth="1"/>
    <col min="4614" max="4614" width="12" style="7" customWidth="1"/>
    <col min="4615" max="4615" width="16" style="7" customWidth="1"/>
    <col min="4616" max="4616" width="55" style="7" bestFit="1" customWidth="1"/>
    <col min="4617" max="4617" width="3.26953125" style="7" customWidth="1"/>
    <col min="4618" max="4618" width="16" style="7" customWidth="1"/>
    <col min="4619" max="4619" width="16.26953125" style="7" customWidth="1"/>
    <col min="4620" max="4620" width="14.7265625" style="7" bestFit="1" customWidth="1"/>
    <col min="4621" max="4621" width="3.453125" style="7" customWidth="1"/>
    <col min="4622" max="4622" width="15.7265625" style="7" customWidth="1"/>
    <col min="4623" max="4623" width="21" style="7" customWidth="1"/>
    <col min="4624" max="4624" width="3.7265625" style="7" customWidth="1"/>
    <col min="4625" max="4625" width="16.7265625" style="7" customWidth="1"/>
    <col min="4626" max="4626" width="21.453125" style="7" customWidth="1"/>
    <col min="4627" max="4627" width="13.54296875" style="7" customWidth="1"/>
    <col min="4628" max="4628" width="2.26953125" style="7" customWidth="1"/>
    <col min="4629" max="4629" width="16.54296875" style="7" customWidth="1"/>
    <col min="4630" max="4630" width="14.54296875" style="7" customWidth="1"/>
    <col min="4631" max="4631" width="41.26953125" style="7" customWidth="1"/>
    <col min="4632" max="4632" width="9.26953125" style="7"/>
    <col min="4633" max="4638" width="17" style="7" customWidth="1"/>
    <col min="4639" max="4639" width="9.26953125" style="7" customWidth="1"/>
    <col min="4640" max="4867" width="9.26953125" style="7"/>
    <col min="4868" max="4868" width="16" style="7" customWidth="1"/>
    <col min="4869" max="4869" width="12.7265625" style="7" customWidth="1"/>
    <col min="4870" max="4870" width="12" style="7" customWidth="1"/>
    <col min="4871" max="4871" width="16" style="7" customWidth="1"/>
    <col min="4872" max="4872" width="55" style="7" bestFit="1" customWidth="1"/>
    <col min="4873" max="4873" width="3.26953125" style="7" customWidth="1"/>
    <col min="4874" max="4874" width="16" style="7" customWidth="1"/>
    <col min="4875" max="4875" width="16.26953125" style="7" customWidth="1"/>
    <col min="4876" max="4876" width="14.7265625" style="7" bestFit="1" customWidth="1"/>
    <col min="4877" max="4877" width="3.453125" style="7" customWidth="1"/>
    <col min="4878" max="4878" width="15.7265625" style="7" customWidth="1"/>
    <col min="4879" max="4879" width="21" style="7" customWidth="1"/>
    <col min="4880" max="4880" width="3.7265625" style="7" customWidth="1"/>
    <col min="4881" max="4881" width="16.7265625" style="7" customWidth="1"/>
    <col min="4882" max="4882" width="21.453125" style="7" customWidth="1"/>
    <col min="4883" max="4883" width="13.54296875" style="7" customWidth="1"/>
    <col min="4884" max="4884" width="2.26953125" style="7" customWidth="1"/>
    <col min="4885" max="4885" width="16.54296875" style="7" customWidth="1"/>
    <col min="4886" max="4886" width="14.54296875" style="7" customWidth="1"/>
    <col min="4887" max="4887" width="41.26953125" style="7" customWidth="1"/>
    <col min="4888" max="4888" width="9.26953125" style="7"/>
    <col min="4889" max="4894" width="17" style="7" customWidth="1"/>
    <col min="4895" max="4895" width="9.26953125" style="7" customWidth="1"/>
    <col min="4896" max="5123" width="9.26953125" style="7"/>
    <col min="5124" max="5124" width="16" style="7" customWidth="1"/>
    <col min="5125" max="5125" width="12.7265625" style="7" customWidth="1"/>
    <col min="5126" max="5126" width="12" style="7" customWidth="1"/>
    <col min="5127" max="5127" width="16" style="7" customWidth="1"/>
    <col min="5128" max="5128" width="55" style="7" bestFit="1" customWidth="1"/>
    <col min="5129" max="5129" width="3.26953125" style="7" customWidth="1"/>
    <col min="5130" max="5130" width="16" style="7" customWidth="1"/>
    <col min="5131" max="5131" width="16.26953125" style="7" customWidth="1"/>
    <col min="5132" max="5132" width="14.7265625" style="7" bestFit="1" customWidth="1"/>
    <col min="5133" max="5133" width="3.453125" style="7" customWidth="1"/>
    <col min="5134" max="5134" width="15.7265625" style="7" customWidth="1"/>
    <col min="5135" max="5135" width="21" style="7" customWidth="1"/>
    <col min="5136" max="5136" width="3.7265625" style="7" customWidth="1"/>
    <col min="5137" max="5137" width="16.7265625" style="7" customWidth="1"/>
    <col min="5138" max="5138" width="21.453125" style="7" customWidth="1"/>
    <col min="5139" max="5139" width="13.54296875" style="7" customWidth="1"/>
    <col min="5140" max="5140" width="2.26953125" style="7" customWidth="1"/>
    <col min="5141" max="5141" width="16.54296875" style="7" customWidth="1"/>
    <col min="5142" max="5142" width="14.54296875" style="7" customWidth="1"/>
    <col min="5143" max="5143" width="41.26953125" style="7" customWidth="1"/>
    <col min="5144" max="5144" width="9.26953125" style="7"/>
    <col min="5145" max="5150" width="17" style="7" customWidth="1"/>
    <col min="5151" max="5151" width="9.26953125" style="7" customWidth="1"/>
    <col min="5152" max="5379" width="9.26953125" style="7"/>
    <col min="5380" max="5380" width="16" style="7" customWidth="1"/>
    <col min="5381" max="5381" width="12.7265625" style="7" customWidth="1"/>
    <col min="5382" max="5382" width="12" style="7" customWidth="1"/>
    <col min="5383" max="5383" width="16" style="7" customWidth="1"/>
    <col min="5384" max="5384" width="55" style="7" bestFit="1" customWidth="1"/>
    <col min="5385" max="5385" width="3.26953125" style="7" customWidth="1"/>
    <col min="5386" max="5386" width="16" style="7" customWidth="1"/>
    <col min="5387" max="5387" width="16.26953125" style="7" customWidth="1"/>
    <col min="5388" max="5388" width="14.7265625" style="7" bestFit="1" customWidth="1"/>
    <col min="5389" max="5389" width="3.453125" style="7" customWidth="1"/>
    <col min="5390" max="5390" width="15.7265625" style="7" customWidth="1"/>
    <col min="5391" max="5391" width="21" style="7" customWidth="1"/>
    <col min="5392" max="5392" width="3.7265625" style="7" customWidth="1"/>
    <col min="5393" max="5393" width="16.7265625" style="7" customWidth="1"/>
    <col min="5394" max="5394" width="21.453125" style="7" customWidth="1"/>
    <col min="5395" max="5395" width="13.54296875" style="7" customWidth="1"/>
    <col min="5396" max="5396" width="2.26953125" style="7" customWidth="1"/>
    <col min="5397" max="5397" width="16.54296875" style="7" customWidth="1"/>
    <col min="5398" max="5398" width="14.54296875" style="7" customWidth="1"/>
    <col min="5399" max="5399" width="41.26953125" style="7" customWidth="1"/>
    <col min="5400" max="5400" width="9.26953125" style="7"/>
    <col min="5401" max="5406" width="17" style="7" customWidth="1"/>
    <col min="5407" max="5407" width="9.26953125" style="7" customWidth="1"/>
    <col min="5408" max="5635" width="9.26953125" style="7"/>
    <col min="5636" max="5636" width="16" style="7" customWidth="1"/>
    <col min="5637" max="5637" width="12.7265625" style="7" customWidth="1"/>
    <col min="5638" max="5638" width="12" style="7" customWidth="1"/>
    <col min="5639" max="5639" width="16" style="7" customWidth="1"/>
    <col min="5640" max="5640" width="55" style="7" bestFit="1" customWidth="1"/>
    <col min="5641" max="5641" width="3.26953125" style="7" customWidth="1"/>
    <col min="5642" max="5642" width="16" style="7" customWidth="1"/>
    <col min="5643" max="5643" width="16.26953125" style="7" customWidth="1"/>
    <col min="5644" max="5644" width="14.7265625" style="7" bestFit="1" customWidth="1"/>
    <col min="5645" max="5645" width="3.453125" style="7" customWidth="1"/>
    <col min="5646" max="5646" width="15.7265625" style="7" customWidth="1"/>
    <col min="5647" max="5647" width="21" style="7" customWidth="1"/>
    <col min="5648" max="5648" width="3.7265625" style="7" customWidth="1"/>
    <col min="5649" max="5649" width="16.7265625" style="7" customWidth="1"/>
    <col min="5650" max="5650" width="21.453125" style="7" customWidth="1"/>
    <col min="5651" max="5651" width="13.54296875" style="7" customWidth="1"/>
    <col min="5652" max="5652" width="2.26953125" style="7" customWidth="1"/>
    <col min="5653" max="5653" width="16.54296875" style="7" customWidth="1"/>
    <col min="5654" max="5654" width="14.54296875" style="7" customWidth="1"/>
    <col min="5655" max="5655" width="41.26953125" style="7" customWidth="1"/>
    <col min="5656" max="5656" width="9.26953125" style="7"/>
    <col min="5657" max="5662" width="17" style="7" customWidth="1"/>
    <col min="5663" max="5663" width="9.26953125" style="7" customWidth="1"/>
    <col min="5664" max="5891" width="9.26953125" style="7"/>
    <col min="5892" max="5892" width="16" style="7" customWidth="1"/>
    <col min="5893" max="5893" width="12.7265625" style="7" customWidth="1"/>
    <col min="5894" max="5894" width="12" style="7" customWidth="1"/>
    <col min="5895" max="5895" width="16" style="7" customWidth="1"/>
    <col min="5896" max="5896" width="55" style="7" bestFit="1" customWidth="1"/>
    <col min="5897" max="5897" width="3.26953125" style="7" customWidth="1"/>
    <col min="5898" max="5898" width="16" style="7" customWidth="1"/>
    <col min="5899" max="5899" width="16.26953125" style="7" customWidth="1"/>
    <col min="5900" max="5900" width="14.7265625" style="7" bestFit="1" customWidth="1"/>
    <col min="5901" max="5901" width="3.453125" style="7" customWidth="1"/>
    <col min="5902" max="5902" width="15.7265625" style="7" customWidth="1"/>
    <col min="5903" max="5903" width="21" style="7" customWidth="1"/>
    <col min="5904" max="5904" width="3.7265625" style="7" customWidth="1"/>
    <col min="5905" max="5905" width="16.7265625" style="7" customWidth="1"/>
    <col min="5906" max="5906" width="21.453125" style="7" customWidth="1"/>
    <col min="5907" max="5907" width="13.54296875" style="7" customWidth="1"/>
    <col min="5908" max="5908" width="2.26953125" style="7" customWidth="1"/>
    <col min="5909" max="5909" width="16.54296875" style="7" customWidth="1"/>
    <col min="5910" max="5910" width="14.54296875" style="7" customWidth="1"/>
    <col min="5911" max="5911" width="41.26953125" style="7" customWidth="1"/>
    <col min="5912" max="5912" width="9.26953125" style="7"/>
    <col min="5913" max="5918" width="17" style="7" customWidth="1"/>
    <col min="5919" max="5919" width="9.26953125" style="7" customWidth="1"/>
    <col min="5920" max="6147" width="9.26953125" style="7"/>
    <col min="6148" max="6148" width="16" style="7" customWidth="1"/>
    <col min="6149" max="6149" width="12.7265625" style="7" customWidth="1"/>
    <col min="6150" max="6150" width="12" style="7" customWidth="1"/>
    <col min="6151" max="6151" width="16" style="7" customWidth="1"/>
    <col min="6152" max="6152" width="55" style="7" bestFit="1" customWidth="1"/>
    <col min="6153" max="6153" width="3.26953125" style="7" customWidth="1"/>
    <col min="6154" max="6154" width="16" style="7" customWidth="1"/>
    <col min="6155" max="6155" width="16.26953125" style="7" customWidth="1"/>
    <col min="6156" max="6156" width="14.7265625" style="7" bestFit="1" customWidth="1"/>
    <col min="6157" max="6157" width="3.453125" style="7" customWidth="1"/>
    <col min="6158" max="6158" width="15.7265625" style="7" customWidth="1"/>
    <col min="6159" max="6159" width="21" style="7" customWidth="1"/>
    <col min="6160" max="6160" width="3.7265625" style="7" customWidth="1"/>
    <col min="6161" max="6161" width="16.7265625" style="7" customWidth="1"/>
    <col min="6162" max="6162" width="21.453125" style="7" customWidth="1"/>
    <col min="6163" max="6163" width="13.54296875" style="7" customWidth="1"/>
    <col min="6164" max="6164" width="2.26953125" style="7" customWidth="1"/>
    <col min="6165" max="6165" width="16.54296875" style="7" customWidth="1"/>
    <col min="6166" max="6166" width="14.54296875" style="7" customWidth="1"/>
    <col min="6167" max="6167" width="41.26953125" style="7" customWidth="1"/>
    <col min="6168" max="6168" width="9.26953125" style="7"/>
    <col min="6169" max="6174" width="17" style="7" customWidth="1"/>
    <col min="6175" max="6175" width="9.26953125" style="7" customWidth="1"/>
    <col min="6176" max="6403" width="9.26953125" style="7"/>
    <col min="6404" max="6404" width="16" style="7" customWidth="1"/>
    <col min="6405" max="6405" width="12.7265625" style="7" customWidth="1"/>
    <col min="6406" max="6406" width="12" style="7" customWidth="1"/>
    <col min="6407" max="6407" width="16" style="7" customWidth="1"/>
    <col min="6408" max="6408" width="55" style="7" bestFit="1" customWidth="1"/>
    <col min="6409" max="6409" width="3.26953125" style="7" customWidth="1"/>
    <col min="6410" max="6410" width="16" style="7" customWidth="1"/>
    <col min="6411" max="6411" width="16.26953125" style="7" customWidth="1"/>
    <col min="6412" max="6412" width="14.7265625" style="7" bestFit="1" customWidth="1"/>
    <col min="6413" max="6413" width="3.453125" style="7" customWidth="1"/>
    <col min="6414" max="6414" width="15.7265625" style="7" customWidth="1"/>
    <col min="6415" max="6415" width="21" style="7" customWidth="1"/>
    <col min="6416" max="6416" width="3.7265625" style="7" customWidth="1"/>
    <col min="6417" max="6417" width="16.7265625" style="7" customWidth="1"/>
    <col min="6418" max="6418" width="21.453125" style="7" customWidth="1"/>
    <col min="6419" max="6419" width="13.54296875" style="7" customWidth="1"/>
    <col min="6420" max="6420" width="2.26953125" style="7" customWidth="1"/>
    <col min="6421" max="6421" width="16.54296875" style="7" customWidth="1"/>
    <col min="6422" max="6422" width="14.54296875" style="7" customWidth="1"/>
    <col min="6423" max="6423" width="41.26953125" style="7" customWidth="1"/>
    <col min="6424" max="6424" width="9.26953125" style="7"/>
    <col min="6425" max="6430" width="17" style="7" customWidth="1"/>
    <col min="6431" max="6431" width="9.26953125" style="7" customWidth="1"/>
    <col min="6432" max="6659" width="9.26953125" style="7"/>
    <col min="6660" max="6660" width="16" style="7" customWidth="1"/>
    <col min="6661" max="6661" width="12.7265625" style="7" customWidth="1"/>
    <col min="6662" max="6662" width="12" style="7" customWidth="1"/>
    <col min="6663" max="6663" width="16" style="7" customWidth="1"/>
    <col min="6664" max="6664" width="55" style="7" bestFit="1" customWidth="1"/>
    <col min="6665" max="6665" width="3.26953125" style="7" customWidth="1"/>
    <col min="6666" max="6666" width="16" style="7" customWidth="1"/>
    <col min="6667" max="6667" width="16.26953125" style="7" customWidth="1"/>
    <col min="6668" max="6668" width="14.7265625" style="7" bestFit="1" customWidth="1"/>
    <col min="6669" max="6669" width="3.453125" style="7" customWidth="1"/>
    <col min="6670" max="6670" width="15.7265625" style="7" customWidth="1"/>
    <col min="6671" max="6671" width="21" style="7" customWidth="1"/>
    <col min="6672" max="6672" width="3.7265625" style="7" customWidth="1"/>
    <col min="6673" max="6673" width="16.7265625" style="7" customWidth="1"/>
    <col min="6674" max="6674" width="21.453125" style="7" customWidth="1"/>
    <col min="6675" max="6675" width="13.54296875" style="7" customWidth="1"/>
    <col min="6676" max="6676" width="2.26953125" style="7" customWidth="1"/>
    <col min="6677" max="6677" width="16.54296875" style="7" customWidth="1"/>
    <col min="6678" max="6678" width="14.54296875" style="7" customWidth="1"/>
    <col min="6679" max="6679" width="41.26953125" style="7" customWidth="1"/>
    <col min="6680" max="6680" width="9.26953125" style="7"/>
    <col min="6681" max="6686" width="17" style="7" customWidth="1"/>
    <col min="6687" max="6687" width="9.26953125" style="7" customWidth="1"/>
    <col min="6688" max="6915" width="9.26953125" style="7"/>
    <col min="6916" max="6916" width="16" style="7" customWidth="1"/>
    <col min="6917" max="6917" width="12.7265625" style="7" customWidth="1"/>
    <col min="6918" max="6918" width="12" style="7" customWidth="1"/>
    <col min="6919" max="6919" width="16" style="7" customWidth="1"/>
    <col min="6920" max="6920" width="55" style="7" bestFit="1" customWidth="1"/>
    <col min="6921" max="6921" width="3.26953125" style="7" customWidth="1"/>
    <col min="6922" max="6922" width="16" style="7" customWidth="1"/>
    <col min="6923" max="6923" width="16.26953125" style="7" customWidth="1"/>
    <col min="6924" max="6924" width="14.7265625" style="7" bestFit="1" customWidth="1"/>
    <col min="6925" max="6925" width="3.453125" style="7" customWidth="1"/>
    <col min="6926" max="6926" width="15.7265625" style="7" customWidth="1"/>
    <col min="6927" max="6927" width="21" style="7" customWidth="1"/>
    <col min="6928" max="6928" width="3.7265625" style="7" customWidth="1"/>
    <col min="6929" max="6929" width="16.7265625" style="7" customWidth="1"/>
    <col min="6930" max="6930" width="21.453125" style="7" customWidth="1"/>
    <col min="6931" max="6931" width="13.54296875" style="7" customWidth="1"/>
    <col min="6932" max="6932" width="2.26953125" style="7" customWidth="1"/>
    <col min="6933" max="6933" width="16.54296875" style="7" customWidth="1"/>
    <col min="6934" max="6934" width="14.54296875" style="7" customWidth="1"/>
    <col min="6935" max="6935" width="41.26953125" style="7" customWidth="1"/>
    <col min="6936" max="6936" width="9.26953125" style="7"/>
    <col min="6937" max="6942" width="17" style="7" customWidth="1"/>
    <col min="6943" max="6943" width="9.26953125" style="7" customWidth="1"/>
    <col min="6944" max="7171" width="9.26953125" style="7"/>
    <col min="7172" max="7172" width="16" style="7" customWidth="1"/>
    <col min="7173" max="7173" width="12.7265625" style="7" customWidth="1"/>
    <col min="7174" max="7174" width="12" style="7" customWidth="1"/>
    <col min="7175" max="7175" width="16" style="7" customWidth="1"/>
    <col min="7176" max="7176" width="55" style="7" bestFit="1" customWidth="1"/>
    <col min="7177" max="7177" width="3.26953125" style="7" customWidth="1"/>
    <col min="7178" max="7178" width="16" style="7" customWidth="1"/>
    <col min="7179" max="7179" width="16.26953125" style="7" customWidth="1"/>
    <col min="7180" max="7180" width="14.7265625" style="7" bestFit="1" customWidth="1"/>
    <col min="7181" max="7181" width="3.453125" style="7" customWidth="1"/>
    <col min="7182" max="7182" width="15.7265625" style="7" customWidth="1"/>
    <col min="7183" max="7183" width="21" style="7" customWidth="1"/>
    <col min="7184" max="7184" width="3.7265625" style="7" customWidth="1"/>
    <col min="7185" max="7185" width="16.7265625" style="7" customWidth="1"/>
    <col min="7186" max="7186" width="21.453125" style="7" customWidth="1"/>
    <col min="7187" max="7187" width="13.54296875" style="7" customWidth="1"/>
    <col min="7188" max="7188" width="2.26953125" style="7" customWidth="1"/>
    <col min="7189" max="7189" width="16.54296875" style="7" customWidth="1"/>
    <col min="7190" max="7190" width="14.54296875" style="7" customWidth="1"/>
    <col min="7191" max="7191" width="41.26953125" style="7" customWidth="1"/>
    <col min="7192" max="7192" width="9.26953125" style="7"/>
    <col min="7193" max="7198" width="17" style="7" customWidth="1"/>
    <col min="7199" max="7199" width="9.26953125" style="7" customWidth="1"/>
    <col min="7200" max="7427" width="9.26953125" style="7"/>
    <col min="7428" max="7428" width="16" style="7" customWidth="1"/>
    <col min="7429" max="7429" width="12.7265625" style="7" customWidth="1"/>
    <col min="7430" max="7430" width="12" style="7" customWidth="1"/>
    <col min="7431" max="7431" width="16" style="7" customWidth="1"/>
    <col min="7432" max="7432" width="55" style="7" bestFit="1" customWidth="1"/>
    <col min="7433" max="7433" width="3.26953125" style="7" customWidth="1"/>
    <col min="7434" max="7434" width="16" style="7" customWidth="1"/>
    <col min="7435" max="7435" width="16.26953125" style="7" customWidth="1"/>
    <col min="7436" max="7436" width="14.7265625" style="7" bestFit="1" customWidth="1"/>
    <col min="7437" max="7437" width="3.453125" style="7" customWidth="1"/>
    <col min="7438" max="7438" width="15.7265625" style="7" customWidth="1"/>
    <col min="7439" max="7439" width="21" style="7" customWidth="1"/>
    <col min="7440" max="7440" width="3.7265625" style="7" customWidth="1"/>
    <col min="7441" max="7441" width="16.7265625" style="7" customWidth="1"/>
    <col min="7442" max="7442" width="21.453125" style="7" customWidth="1"/>
    <col min="7443" max="7443" width="13.54296875" style="7" customWidth="1"/>
    <col min="7444" max="7444" width="2.26953125" style="7" customWidth="1"/>
    <col min="7445" max="7445" width="16.54296875" style="7" customWidth="1"/>
    <col min="7446" max="7446" width="14.54296875" style="7" customWidth="1"/>
    <col min="7447" max="7447" width="41.26953125" style="7" customWidth="1"/>
    <col min="7448" max="7448" width="9.26953125" style="7"/>
    <col min="7449" max="7454" width="17" style="7" customWidth="1"/>
    <col min="7455" max="7455" width="9.26953125" style="7" customWidth="1"/>
    <col min="7456" max="7683" width="9.26953125" style="7"/>
    <col min="7684" max="7684" width="16" style="7" customWidth="1"/>
    <col min="7685" max="7685" width="12.7265625" style="7" customWidth="1"/>
    <col min="7686" max="7686" width="12" style="7" customWidth="1"/>
    <col min="7687" max="7687" width="16" style="7" customWidth="1"/>
    <col min="7688" max="7688" width="55" style="7" bestFit="1" customWidth="1"/>
    <col min="7689" max="7689" width="3.26953125" style="7" customWidth="1"/>
    <col min="7690" max="7690" width="16" style="7" customWidth="1"/>
    <col min="7691" max="7691" width="16.26953125" style="7" customWidth="1"/>
    <col min="7692" max="7692" width="14.7265625" style="7" bestFit="1" customWidth="1"/>
    <col min="7693" max="7693" width="3.453125" style="7" customWidth="1"/>
    <col min="7694" max="7694" width="15.7265625" style="7" customWidth="1"/>
    <col min="7695" max="7695" width="21" style="7" customWidth="1"/>
    <col min="7696" max="7696" width="3.7265625" style="7" customWidth="1"/>
    <col min="7697" max="7697" width="16.7265625" style="7" customWidth="1"/>
    <col min="7698" max="7698" width="21.453125" style="7" customWidth="1"/>
    <col min="7699" max="7699" width="13.54296875" style="7" customWidth="1"/>
    <col min="7700" max="7700" width="2.26953125" style="7" customWidth="1"/>
    <col min="7701" max="7701" width="16.54296875" style="7" customWidth="1"/>
    <col min="7702" max="7702" width="14.54296875" style="7" customWidth="1"/>
    <col min="7703" max="7703" width="41.26953125" style="7" customWidth="1"/>
    <col min="7704" max="7704" width="9.26953125" style="7"/>
    <col min="7705" max="7710" width="17" style="7" customWidth="1"/>
    <col min="7711" max="7711" width="9.26953125" style="7" customWidth="1"/>
    <col min="7712" max="7939" width="9.26953125" style="7"/>
    <col min="7940" max="7940" width="16" style="7" customWidth="1"/>
    <col min="7941" max="7941" width="12.7265625" style="7" customWidth="1"/>
    <col min="7942" max="7942" width="12" style="7" customWidth="1"/>
    <col min="7943" max="7943" width="16" style="7" customWidth="1"/>
    <col min="7944" max="7944" width="55" style="7" bestFit="1" customWidth="1"/>
    <col min="7945" max="7945" width="3.26953125" style="7" customWidth="1"/>
    <col min="7946" max="7946" width="16" style="7" customWidth="1"/>
    <col min="7947" max="7947" width="16.26953125" style="7" customWidth="1"/>
    <col min="7948" max="7948" width="14.7265625" style="7" bestFit="1" customWidth="1"/>
    <col min="7949" max="7949" width="3.453125" style="7" customWidth="1"/>
    <col min="7950" max="7950" width="15.7265625" style="7" customWidth="1"/>
    <col min="7951" max="7951" width="21" style="7" customWidth="1"/>
    <col min="7952" max="7952" width="3.7265625" style="7" customWidth="1"/>
    <col min="7953" max="7953" width="16.7265625" style="7" customWidth="1"/>
    <col min="7954" max="7954" width="21.453125" style="7" customWidth="1"/>
    <col min="7955" max="7955" width="13.54296875" style="7" customWidth="1"/>
    <col min="7956" max="7956" width="2.26953125" style="7" customWidth="1"/>
    <col min="7957" max="7957" width="16.54296875" style="7" customWidth="1"/>
    <col min="7958" max="7958" width="14.54296875" style="7" customWidth="1"/>
    <col min="7959" max="7959" width="41.26953125" style="7" customWidth="1"/>
    <col min="7960" max="7960" width="9.26953125" style="7"/>
    <col min="7961" max="7966" width="17" style="7" customWidth="1"/>
    <col min="7967" max="7967" width="9.26953125" style="7" customWidth="1"/>
    <col min="7968" max="8195" width="9.26953125" style="7"/>
    <col min="8196" max="8196" width="16" style="7" customWidth="1"/>
    <col min="8197" max="8197" width="12.7265625" style="7" customWidth="1"/>
    <col min="8198" max="8198" width="12" style="7" customWidth="1"/>
    <col min="8199" max="8199" width="16" style="7" customWidth="1"/>
    <col min="8200" max="8200" width="55" style="7" bestFit="1" customWidth="1"/>
    <col min="8201" max="8201" width="3.26953125" style="7" customWidth="1"/>
    <col min="8202" max="8202" width="16" style="7" customWidth="1"/>
    <col min="8203" max="8203" width="16.26953125" style="7" customWidth="1"/>
    <col min="8204" max="8204" width="14.7265625" style="7" bestFit="1" customWidth="1"/>
    <col min="8205" max="8205" width="3.453125" style="7" customWidth="1"/>
    <col min="8206" max="8206" width="15.7265625" style="7" customWidth="1"/>
    <col min="8207" max="8207" width="21" style="7" customWidth="1"/>
    <col min="8208" max="8208" width="3.7265625" style="7" customWidth="1"/>
    <col min="8209" max="8209" width="16.7265625" style="7" customWidth="1"/>
    <col min="8210" max="8210" width="21.453125" style="7" customWidth="1"/>
    <col min="8211" max="8211" width="13.54296875" style="7" customWidth="1"/>
    <col min="8212" max="8212" width="2.26953125" style="7" customWidth="1"/>
    <col min="8213" max="8213" width="16.54296875" style="7" customWidth="1"/>
    <col min="8214" max="8214" width="14.54296875" style="7" customWidth="1"/>
    <col min="8215" max="8215" width="41.26953125" style="7" customWidth="1"/>
    <col min="8216" max="8216" width="9.26953125" style="7"/>
    <col min="8217" max="8222" width="17" style="7" customWidth="1"/>
    <col min="8223" max="8223" width="9.26953125" style="7" customWidth="1"/>
    <col min="8224" max="8451" width="9.26953125" style="7"/>
    <col min="8452" max="8452" width="16" style="7" customWidth="1"/>
    <col min="8453" max="8453" width="12.7265625" style="7" customWidth="1"/>
    <col min="8454" max="8454" width="12" style="7" customWidth="1"/>
    <col min="8455" max="8455" width="16" style="7" customWidth="1"/>
    <col min="8456" max="8456" width="55" style="7" bestFit="1" customWidth="1"/>
    <col min="8457" max="8457" width="3.26953125" style="7" customWidth="1"/>
    <col min="8458" max="8458" width="16" style="7" customWidth="1"/>
    <col min="8459" max="8459" width="16.26953125" style="7" customWidth="1"/>
    <col min="8460" max="8460" width="14.7265625" style="7" bestFit="1" customWidth="1"/>
    <col min="8461" max="8461" width="3.453125" style="7" customWidth="1"/>
    <col min="8462" max="8462" width="15.7265625" style="7" customWidth="1"/>
    <col min="8463" max="8463" width="21" style="7" customWidth="1"/>
    <col min="8464" max="8464" width="3.7265625" style="7" customWidth="1"/>
    <col min="8465" max="8465" width="16.7265625" style="7" customWidth="1"/>
    <col min="8466" max="8466" width="21.453125" style="7" customWidth="1"/>
    <col min="8467" max="8467" width="13.54296875" style="7" customWidth="1"/>
    <col min="8468" max="8468" width="2.26953125" style="7" customWidth="1"/>
    <col min="8469" max="8469" width="16.54296875" style="7" customWidth="1"/>
    <col min="8470" max="8470" width="14.54296875" style="7" customWidth="1"/>
    <col min="8471" max="8471" width="41.26953125" style="7" customWidth="1"/>
    <col min="8472" max="8472" width="9.26953125" style="7"/>
    <col min="8473" max="8478" width="17" style="7" customWidth="1"/>
    <col min="8479" max="8479" width="9.26953125" style="7" customWidth="1"/>
    <col min="8480" max="8707" width="9.26953125" style="7"/>
    <col min="8708" max="8708" width="16" style="7" customWidth="1"/>
    <col min="8709" max="8709" width="12.7265625" style="7" customWidth="1"/>
    <col min="8710" max="8710" width="12" style="7" customWidth="1"/>
    <col min="8711" max="8711" width="16" style="7" customWidth="1"/>
    <col min="8712" max="8712" width="55" style="7" bestFit="1" customWidth="1"/>
    <col min="8713" max="8713" width="3.26953125" style="7" customWidth="1"/>
    <col min="8714" max="8714" width="16" style="7" customWidth="1"/>
    <col min="8715" max="8715" width="16.26953125" style="7" customWidth="1"/>
    <col min="8716" max="8716" width="14.7265625" style="7" bestFit="1" customWidth="1"/>
    <col min="8717" max="8717" width="3.453125" style="7" customWidth="1"/>
    <col min="8718" max="8718" width="15.7265625" style="7" customWidth="1"/>
    <col min="8719" max="8719" width="21" style="7" customWidth="1"/>
    <col min="8720" max="8720" width="3.7265625" style="7" customWidth="1"/>
    <col min="8721" max="8721" width="16.7265625" style="7" customWidth="1"/>
    <col min="8722" max="8722" width="21.453125" style="7" customWidth="1"/>
    <col min="8723" max="8723" width="13.54296875" style="7" customWidth="1"/>
    <col min="8724" max="8724" width="2.26953125" style="7" customWidth="1"/>
    <col min="8725" max="8725" width="16.54296875" style="7" customWidth="1"/>
    <col min="8726" max="8726" width="14.54296875" style="7" customWidth="1"/>
    <col min="8727" max="8727" width="41.26953125" style="7" customWidth="1"/>
    <col min="8728" max="8728" width="9.26953125" style="7"/>
    <col min="8729" max="8734" width="17" style="7" customWidth="1"/>
    <col min="8735" max="8735" width="9.26953125" style="7" customWidth="1"/>
    <col min="8736" max="8963" width="9.26953125" style="7"/>
    <col min="8964" max="8964" width="16" style="7" customWidth="1"/>
    <col min="8965" max="8965" width="12.7265625" style="7" customWidth="1"/>
    <col min="8966" max="8966" width="12" style="7" customWidth="1"/>
    <col min="8967" max="8967" width="16" style="7" customWidth="1"/>
    <col min="8968" max="8968" width="55" style="7" bestFit="1" customWidth="1"/>
    <col min="8969" max="8969" width="3.26953125" style="7" customWidth="1"/>
    <col min="8970" max="8970" width="16" style="7" customWidth="1"/>
    <col min="8971" max="8971" width="16.26953125" style="7" customWidth="1"/>
    <col min="8972" max="8972" width="14.7265625" style="7" bestFit="1" customWidth="1"/>
    <col min="8973" max="8973" width="3.453125" style="7" customWidth="1"/>
    <col min="8974" max="8974" width="15.7265625" style="7" customWidth="1"/>
    <col min="8975" max="8975" width="21" style="7" customWidth="1"/>
    <col min="8976" max="8976" width="3.7265625" style="7" customWidth="1"/>
    <col min="8977" max="8977" width="16.7265625" style="7" customWidth="1"/>
    <col min="8978" max="8978" width="21.453125" style="7" customWidth="1"/>
    <col min="8979" max="8979" width="13.54296875" style="7" customWidth="1"/>
    <col min="8980" max="8980" width="2.26953125" style="7" customWidth="1"/>
    <col min="8981" max="8981" width="16.54296875" style="7" customWidth="1"/>
    <col min="8982" max="8982" width="14.54296875" style="7" customWidth="1"/>
    <col min="8983" max="8983" width="41.26953125" style="7" customWidth="1"/>
    <col min="8984" max="8984" width="9.26953125" style="7"/>
    <col min="8985" max="8990" width="17" style="7" customWidth="1"/>
    <col min="8991" max="8991" width="9.26953125" style="7" customWidth="1"/>
    <col min="8992" max="9219" width="9.26953125" style="7"/>
    <col min="9220" max="9220" width="16" style="7" customWidth="1"/>
    <col min="9221" max="9221" width="12.7265625" style="7" customWidth="1"/>
    <col min="9222" max="9222" width="12" style="7" customWidth="1"/>
    <col min="9223" max="9223" width="16" style="7" customWidth="1"/>
    <col min="9224" max="9224" width="55" style="7" bestFit="1" customWidth="1"/>
    <col min="9225" max="9225" width="3.26953125" style="7" customWidth="1"/>
    <col min="9226" max="9226" width="16" style="7" customWidth="1"/>
    <col min="9227" max="9227" width="16.26953125" style="7" customWidth="1"/>
    <col min="9228" max="9228" width="14.7265625" style="7" bestFit="1" customWidth="1"/>
    <col min="9229" max="9229" width="3.453125" style="7" customWidth="1"/>
    <col min="9230" max="9230" width="15.7265625" style="7" customWidth="1"/>
    <col min="9231" max="9231" width="21" style="7" customWidth="1"/>
    <col min="9232" max="9232" width="3.7265625" style="7" customWidth="1"/>
    <col min="9233" max="9233" width="16.7265625" style="7" customWidth="1"/>
    <col min="9234" max="9234" width="21.453125" style="7" customWidth="1"/>
    <col min="9235" max="9235" width="13.54296875" style="7" customWidth="1"/>
    <col min="9236" max="9236" width="2.26953125" style="7" customWidth="1"/>
    <col min="9237" max="9237" width="16.54296875" style="7" customWidth="1"/>
    <col min="9238" max="9238" width="14.54296875" style="7" customWidth="1"/>
    <col min="9239" max="9239" width="41.26953125" style="7" customWidth="1"/>
    <col min="9240" max="9240" width="9.26953125" style="7"/>
    <col min="9241" max="9246" width="17" style="7" customWidth="1"/>
    <col min="9247" max="9247" width="9.26953125" style="7" customWidth="1"/>
    <col min="9248" max="9475" width="9.26953125" style="7"/>
    <col min="9476" max="9476" width="16" style="7" customWidth="1"/>
    <col min="9477" max="9477" width="12.7265625" style="7" customWidth="1"/>
    <col min="9478" max="9478" width="12" style="7" customWidth="1"/>
    <col min="9479" max="9479" width="16" style="7" customWidth="1"/>
    <col min="9480" max="9480" width="55" style="7" bestFit="1" customWidth="1"/>
    <col min="9481" max="9481" width="3.26953125" style="7" customWidth="1"/>
    <col min="9482" max="9482" width="16" style="7" customWidth="1"/>
    <col min="9483" max="9483" width="16.26953125" style="7" customWidth="1"/>
    <col min="9484" max="9484" width="14.7265625" style="7" bestFit="1" customWidth="1"/>
    <col min="9485" max="9485" width="3.453125" style="7" customWidth="1"/>
    <col min="9486" max="9486" width="15.7265625" style="7" customWidth="1"/>
    <col min="9487" max="9487" width="21" style="7" customWidth="1"/>
    <col min="9488" max="9488" width="3.7265625" style="7" customWidth="1"/>
    <col min="9489" max="9489" width="16.7265625" style="7" customWidth="1"/>
    <col min="9490" max="9490" width="21.453125" style="7" customWidth="1"/>
    <col min="9491" max="9491" width="13.54296875" style="7" customWidth="1"/>
    <col min="9492" max="9492" width="2.26953125" style="7" customWidth="1"/>
    <col min="9493" max="9493" width="16.54296875" style="7" customWidth="1"/>
    <col min="9494" max="9494" width="14.54296875" style="7" customWidth="1"/>
    <col min="9495" max="9495" width="41.26953125" style="7" customWidth="1"/>
    <col min="9496" max="9496" width="9.26953125" style="7"/>
    <col min="9497" max="9502" width="17" style="7" customWidth="1"/>
    <col min="9503" max="9503" width="9.26953125" style="7" customWidth="1"/>
    <col min="9504" max="9731" width="9.26953125" style="7"/>
    <col min="9732" max="9732" width="16" style="7" customWidth="1"/>
    <col min="9733" max="9733" width="12.7265625" style="7" customWidth="1"/>
    <col min="9734" max="9734" width="12" style="7" customWidth="1"/>
    <col min="9735" max="9735" width="16" style="7" customWidth="1"/>
    <col min="9736" max="9736" width="55" style="7" bestFit="1" customWidth="1"/>
    <col min="9737" max="9737" width="3.26953125" style="7" customWidth="1"/>
    <col min="9738" max="9738" width="16" style="7" customWidth="1"/>
    <col min="9739" max="9739" width="16.26953125" style="7" customWidth="1"/>
    <col min="9740" max="9740" width="14.7265625" style="7" bestFit="1" customWidth="1"/>
    <col min="9741" max="9741" width="3.453125" style="7" customWidth="1"/>
    <col min="9742" max="9742" width="15.7265625" style="7" customWidth="1"/>
    <col min="9743" max="9743" width="21" style="7" customWidth="1"/>
    <col min="9744" max="9744" width="3.7265625" style="7" customWidth="1"/>
    <col min="9745" max="9745" width="16.7265625" style="7" customWidth="1"/>
    <col min="9746" max="9746" width="21.453125" style="7" customWidth="1"/>
    <col min="9747" max="9747" width="13.54296875" style="7" customWidth="1"/>
    <col min="9748" max="9748" width="2.26953125" style="7" customWidth="1"/>
    <col min="9749" max="9749" width="16.54296875" style="7" customWidth="1"/>
    <col min="9750" max="9750" width="14.54296875" style="7" customWidth="1"/>
    <col min="9751" max="9751" width="41.26953125" style="7" customWidth="1"/>
    <col min="9752" max="9752" width="9.26953125" style="7"/>
    <col min="9753" max="9758" width="17" style="7" customWidth="1"/>
    <col min="9759" max="9759" width="9.26953125" style="7" customWidth="1"/>
    <col min="9760" max="9987" width="9.26953125" style="7"/>
    <col min="9988" max="9988" width="16" style="7" customWidth="1"/>
    <col min="9989" max="9989" width="12.7265625" style="7" customWidth="1"/>
    <col min="9990" max="9990" width="12" style="7" customWidth="1"/>
    <col min="9991" max="9991" width="16" style="7" customWidth="1"/>
    <col min="9992" max="9992" width="55" style="7" bestFit="1" customWidth="1"/>
    <col min="9993" max="9993" width="3.26953125" style="7" customWidth="1"/>
    <col min="9994" max="9994" width="16" style="7" customWidth="1"/>
    <col min="9995" max="9995" width="16.26953125" style="7" customWidth="1"/>
    <col min="9996" max="9996" width="14.7265625" style="7" bestFit="1" customWidth="1"/>
    <col min="9997" max="9997" width="3.453125" style="7" customWidth="1"/>
    <col min="9998" max="9998" width="15.7265625" style="7" customWidth="1"/>
    <col min="9999" max="9999" width="21" style="7" customWidth="1"/>
    <col min="10000" max="10000" width="3.7265625" style="7" customWidth="1"/>
    <col min="10001" max="10001" width="16.7265625" style="7" customWidth="1"/>
    <col min="10002" max="10002" width="21.453125" style="7" customWidth="1"/>
    <col min="10003" max="10003" width="13.54296875" style="7" customWidth="1"/>
    <col min="10004" max="10004" width="2.26953125" style="7" customWidth="1"/>
    <col min="10005" max="10005" width="16.54296875" style="7" customWidth="1"/>
    <col min="10006" max="10006" width="14.54296875" style="7" customWidth="1"/>
    <col min="10007" max="10007" width="41.26953125" style="7" customWidth="1"/>
    <col min="10008" max="10008" width="9.26953125" style="7"/>
    <col min="10009" max="10014" width="17" style="7" customWidth="1"/>
    <col min="10015" max="10015" width="9.26953125" style="7" customWidth="1"/>
    <col min="10016" max="10243" width="9.26953125" style="7"/>
    <col min="10244" max="10244" width="16" style="7" customWidth="1"/>
    <col min="10245" max="10245" width="12.7265625" style="7" customWidth="1"/>
    <col min="10246" max="10246" width="12" style="7" customWidth="1"/>
    <col min="10247" max="10247" width="16" style="7" customWidth="1"/>
    <col min="10248" max="10248" width="55" style="7" bestFit="1" customWidth="1"/>
    <col min="10249" max="10249" width="3.26953125" style="7" customWidth="1"/>
    <col min="10250" max="10250" width="16" style="7" customWidth="1"/>
    <col min="10251" max="10251" width="16.26953125" style="7" customWidth="1"/>
    <col min="10252" max="10252" width="14.7265625" style="7" bestFit="1" customWidth="1"/>
    <col min="10253" max="10253" width="3.453125" style="7" customWidth="1"/>
    <col min="10254" max="10254" width="15.7265625" style="7" customWidth="1"/>
    <col min="10255" max="10255" width="21" style="7" customWidth="1"/>
    <col min="10256" max="10256" width="3.7265625" style="7" customWidth="1"/>
    <col min="10257" max="10257" width="16.7265625" style="7" customWidth="1"/>
    <col min="10258" max="10258" width="21.453125" style="7" customWidth="1"/>
    <col min="10259" max="10259" width="13.54296875" style="7" customWidth="1"/>
    <col min="10260" max="10260" width="2.26953125" style="7" customWidth="1"/>
    <col min="10261" max="10261" width="16.54296875" style="7" customWidth="1"/>
    <col min="10262" max="10262" width="14.54296875" style="7" customWidth="1"/>
    <col min="10263" max="10263" width="41.26953125" style="7" customWidth="1"/>
    <col min="10264" max="10264" width="9.26953125" style="7"/>
    <col min="10265" max="10270" width="17" style="7" customWidth="1"/>
    <col min="10271" max="10271" width="9.26953125" style="7" customWidth="1"/>
    <col min="10272" max="10499" width="9.26953125" style="7"/>
    <col min="10500" max="10500" width="16" style="7" customWidth="1"/>
    <col min="10501" max="10501" width="12.7265625" style="7" customWidth="1"/>
    <col min="10502" max="10502" width="12" style="7" customWidth="1"/>
    <col min="10503" max="10503" width="16" style="7" customWidth="1"/>
    <col min="10504" max="10504" width="55" style="7" bestFit="1" customWidth="1"/>
    <col min="10505" max="10505" width="3.26953125" style="7" customWidth="1"/>
    <col min="10506" max="10506" width="16" style="7" customWidth="1"/>
    <col min="10507" max="10507" width="16.26953125" style="7" customWidth="1"/>
    <col min="10508" max="10508" width="14.7265625" style="7" bestFit="1" customWidth="1"/>
    <col min="10509" max="10509" width="3.453125" style="7" customWidth="1"/>
    <col min="10510" max="10510" width="15.7265625" style="7" customWidth="1"/>
    <col min="10511" max="10511" width="21" style="7" customWidth="1"/>
    <col min="10512" max="10512" width="3.7265625" style="7" customWidth="1"/>
    <col min="10513" max="10513" width="16.7265625" style="7" customWidth="1"/>
    <col min="10514" max="10514" width="21.453125" style="7" customWidth="1"/>
    <col min="10515" max="10515" width="13.54296875" style="7" customWidth="1"/>
    <col min="10516" max="10516" width="2.26953125" style="7" customWidth="1"/>
    <col min="10517" max="10517" width="16.54296875" style="7" customWidth="1"/>
    <col min="10518" max="10518" width="14.54296875" style="7" customWidth="1"/>
    <col min="10519" max="10519" width="41.26953125" style="7" customWidth="1"/>
    <col min="10520" max="10520" width="9.26953125" style="7"/>
    <col min="10521" max="10526" width="17" style="7" customWidth="1"/>
    <col min="10527" max="10527" width="9.26953125" style="7" customWidth="1"/>
    <col min="10528" max="10755" width="9.26953125" style="7"/>
    <col min="10756" max="10756" width="16" style="7" customWidth="1"/>
    <col min="10757" max="10757" width="12.7265625" style="7" customWidth="1"/>
    <col min="10758" max="10758" width="12" style="7" customWidth="1"/>
    <col min="10759" max="10759" width="16" style="7" customWidth="1"/>
    <col min="10760" max="10760" width="55" style="7" bestFit="1" customWidth="1"/>
    <col min="10761" max="10761" width="3.26953125" style="7" customWidth="1"/>
    <col min="10762" max="10762" width="16" style="7" customWidth="1"/>
    <col min="10763" max="10763" width="16.26953125" style="7" customWidth="1"/>
    <col min="10764" max="10764" width="14.7265625" style="7" bestFit="1" customWidth="1"/>
    <col min="10765" max="10765" width="3.453125" style="7" customWidth="1"/>
    <col min="10766" max="10766" width="15.7265625" style="7" customWidth="1"/>
    <col min="10767" max="10767" width="21" style="7" customWidth="1"/>
    <col min="10768" max="10768" width="3.7265625" style="7" customWidth="1"/>
    <col min="10769" max="10769" width="16.7265625" style="7" customWidth="1"/>
    <col min="10770" max="10770" width="21.453125" style="7" customWidth="1"/>
    <col min="10771" max="10771" width="13.54296875" style="7" customWidth="1"/>
    <col min="10772" max="10772" width="2.26953125" style="7" customWidth="1"/>
    <col min="10773" max="10773" width="16.54296875" style="7" customWidth="1"/>
    <col min="10774" max="10774" width="14.54296875" style="7" customWidth="1"/>
    <col min="10775" max="10775" width="41.26953125" style="7" customWidth="1"/>
    <col min="10776" max="10776" width="9.26953125" style="7"/>
    <col min="10777" max="10782" width="17" style="7" customWidth="1"/>
    <col min="10783" max="10783" width="9.26953125" style="7" customWidth="1"/>
    <col min="10784" max="11011" width="9.26953125" style="7"/>
    <col min="11012" max="11012" width="16" style="7" customWidth="1"/>
    <col min="11013" max="11013" width="12.7265625" style="7" customWidth="1"/>
    <col min="11014" max="11014" width="12" style="7" customWidth="1"/>
    <col min="11015" max="11015" width="16" style="7" customWidth="1"/>
    <col min="11016" max="11016" width="55" style="7" bestFit="1" customWidth="1"/>
    <col min="11017" max="11017" width="3.26953125" style="7" customWidth="1"/>
    <col min="11018" max="11018" width="16" style="7" customWidth="1"/>
    <col min="11019" max="11019" width="16.26953125" style="7" customWidth="1"/>
    <col min="11020" max="11020" width="14.7265625" style="7" bestFit="1" customWidth="1"/>
    <col min="11021" max="11021" width="3.453125" style="7" customWidth="1"/>
    <col min="11022" max="11022" width="15.7265625" style="7" customWidth="1"/>
    <col min="11023" max="11023" width="21" style="7" customWidth="1"/>
    <col min="11024" max="11024" width="3.7265625" style="7" customWidth="1"/>
    <col min="11025" max="11025" width="16.7265625" style="7" customWidth="1"/>
    <col min="11026" max="11026" width="21.453125" style="7" customWidth="1"/>
    <col min="11027" max="11027" width="13.54296875" style="7" customWidth="1"/>
    <col min="11028" max="11028" width="2.26953125" style="7" customWidth="1"/>
    <col min="11029" max="11029" width="16.54296875" style="7" customWidth="1"/>
    <col min="11030" max="11030" width="14.54296875" style="7" customWidth="1"/>
    <col min="11031" max="11031" width="41.26953125" style="7" customWidth="1"/>
    <col min="11032" max="11032" width="9.26953125" style="7"/>
    <col min="11033" max="11038" width="17" style="7" customWidth="1"/>
    <col min="11039" max="11039" width="9.26953125" style="7" customWidth="1"/>
    <col min="11040" max="11267" width="9.26953125" style="7"/>
    <col min="11268" max="11268" width="16" style="7" customWidth="1"/>
    <col min="11269" max="11269" width="12.7265625" style="7" customWidth="1"/>
    <col min="11270" max="11270" width="12" style="7" customWidth="1"/>
    <col min="11271" max="11271" width="16" style="7" customWidth="1"/>
    <col min="11272" max="11272" width="55" style="7" bestFit="1" customWidth="1"/>
    <col min="11273" max="11273" width="3.26953125" style="7" customWidth="1"/>
    <col min="11274" max="11274" width="16" style="7" customWidth="1"/>
    <col min="11275" max="11275" width="16.26953125" style="7" customWidth="1"/>
    <col min="11276" max="11276" width="14.7265625" style="7" bestFit="1" customWidth="1"/>
    <col min="11277" max="11277" width="3.453125" style="7" customWidth="1"/>
    <col min="11278" max="11278" width="15.7265625" style="7" customWidth="1"/>
    <col min="11279" max="11279" width="21" style="7" customWidth="1"/>
    <col min="11280" max="11280" width="3.7265625" style="7" customWidth="1"/>
    <col min="11281" max="11281" width="16.7265625" style="7" customWidth="1"/>
    <col min="11282" max="11282" width="21.453125" style="7" customWidth="1"/>
    <col min="11283" max="11283" width="13.54296875" style="7" customWidth="1"/>
    <col min="11284" max="11284" width="2.26953125" style="7" customWidth="1"/>
    <col min="11285" max="11285" width="16.54296875" style="7" customWidth="1"/>
    <col min="11286" max="11286" width="14.54296875" style="7" customWidth="1"/>
    <col min="11287" max="11287" width="41.26953125" style="7" customWidth="1"/>
    <col min="11288" max="11288" width="9.26953125" style="7"/>
    <col min="11289" max="11294" width="17" style="7" customWidth="1"/>
    <col min="11295" max="11295" width="9.26953125" style="7" customWidth="1"/>
    <col min="11296" max="11523" width="9.26953125" style="7"/>
    <col min="11524" max="11524" width="16" style="7" customWidth="1"/>
    <col min="11525" max="11525" width="12.7265625" style="7" customWidth="1"/>
    <col min="11526" max="11526" width="12" style="7" customWidth="1"/>
    <col min="11527" max="11527" width="16" style="7" customWidth="1"/>
    <col min="11528" max="11528" width="55" style="7" bestFit="1" customWidth="1"/>
    <col min="11529" max="11529" width="3.26953125" style="7" customWidth="1"/>
    <col min="11530" max="11530" width="16" style="7" customWidth="1"/>
    <col min="11531" max="11531" width="16.26953125" style="7" customWidth="1"/>
    <col min="11532" max="11532" width="14.7265625" style="7" bestFit="1" customWidth="1"/>
    <col min="11533" max="11533" width="3.453125" style="7" customWidth="1"/>
    <col min="11534" max="11534" width="15.7265625" style="7" customWidth="1"/>
    <col min="11535" max="11535" width="21" style="7" customWidth="1"/>
    <col min="11536" max="11536" width="3.7265625" style="7" customWidth="1"/>
    <col min="11537" max="11537" width="16.7265625" style="7" customWidth="1"/>
    <col min="11538" max="11538" width="21.453125" style="7" customWidth="1"/>
    <col min="11539" max="11539" width="13.54296875" style="7" customWidth="1"/>
    <col min="11540" max="11540" width="2.26953125" style="7" customWidth="1"/>
    <col min="11541" max="11541" width="16.54296875" style="7" customWidth="1"/>
    <col min="11542" max="11542" width="14.54296875" style="7" customWidth="1"/>
    <col min="11543" max="11543" width="41.26953125" style="7" customWidth="1"/>
    <col min="11544" max="11544" width="9.26953125" style="7"/>
    <col min="11545" max="11550" width="17" style="7" customWidth="1"/>
    <col min="11551" max="11551" width="9.26953125" style="7" customWidth="1"/>
    <col min="11552" max="11779" width="9.26953125" style="7"/>
    <col min="11780" max="11780" width="16" style="7" customWidth="1"/>
    <col min="11781" max="11781" width="12.7265625" style="7" customWidth="1"/>
    <col min="11782" max="11782" width="12" style="7" customWidth="1"/>
    <col min="11783" max="11783" width="16" style="7" customWidth="1"/>
    <col min="11784" max="11784" width="55" style="7" bestFit="1" customWidth="1"/>
    <col min="11785" max="11785" width="3.26953125" style="7" customWidth="1"/>
    <col min="11786" max="11786" width="16" style="7" customWidth="1"/>
    <col min="11787" max="11787" width="16.26953125" style="7" customWidth="1"/>
    <col min="11788" max="11788" width="14.7265625" style="7" bestFit="1" customWidth="1"/>
    <col min="11789" max="11789" width="3.453125" style="7" customWidth="1"/>
    <col min="11790" max="11790" width="15.7265625" style="7" customWidth="1"/>
    <col min="11791" max="11791" width="21" style="7" customWidth="1"/>
    <col min="11792" max="11792" width="3.7265625" style="7" customWidth="1"/>
    <col min="11793" max="11793" width="16.7265625" style="7" customWidth="1"/>
    <col min="11794" max="11794" width="21.453125" style="7" customWidth="1"/>
    <col min="11795" max="11795" width="13.54296875" style="7" customWidth="1"/>
    <col min="11796" max="11796" width="2.26953125" style="7" customWidth="1"/>
    <col min="11797" max="11797" width="16.54296875" style="7" customWidth="1"/>
    <col min="11798" max="11798" width="14.54296875" style="7" customWidth="1"/>
    <col min="11799" max="11799" width="41.26953125" style="7" customWidth="1"/>
    <col min="11800" max="11800" width="9.26953125" style="7"/>
    <col min="11801" max="11806" width="17" style="7" customWidth="1"/>
    <col min="11807" max="11807" width="9.26953125" style="7" customWidth="1"/>
    <col min="11808" max="12035" width="9.26953125" style="7"/>
    <col min="12036" max="12036" width="16" style="7" customWidth="1"/>
    <col min="12037" max="12037" width="12.7265625" style="7" customWidth="1"/>
    <col min="12038" max="12038" width="12" style="7" customWidth="1"/>
    <col min="12039" max="12039" width="16" style="7" customWidth="1"/>
    <col min="12040" max="12040" width="55" style="7" bestFit="1" customWidth="1"/>
    <col min="12041" max="12041" width="3.26953125" style="7" customWidth="1"/>
    <col min="12042" max="12042" width="16" style="7" customWidth="1"/>
    <col min="12043" max="12043" width="16.26953125" style="7" customWidth="1"/>
    <col min="12044" max="12044" width="14.7265625" style="7" bestFit="1" customWidth="1"/>
    <col min="12045" max="12045" width="3.453125" style="7" customWidth="1"/>
    <col min="12046" max="12046" width="15.7265625" style="7" customWidth="1"/>
    <col min="12047" max="12047" width="21" style="7" customWidth="1"/>
    <col min="12048" max="12048" width="3.7265625" style="7" customWidth="1"/>
    <col min="12049" max="12049" width="16.7265625" style="7" customWidth="1"/>
    <col min="12050" max="12050" width="21.453125" style="7" customWidth="1"/>
    <col min="12051" max="12051" width="13.54296875" style="7" customWidth="1"/>
    <col min="12052" max="12052" width="2.26953125" style="7" customWidth="1"/>
    <col min="12053" max="12053" width="16.54296875" style="7" customWidth="1"/>
    <col min="12054" max="12054" width="14.54296875" style="7" customWidth="1"/>
    <col min="12055" max="12055" width="41.26953125" style="7" customWidth="1"/>
    <col min="12056" max="12056" width="9.26953125" style="7"/>
    <col min="12057" max="12062" width="17" style="7" customWidth="1"/>
    <col min="12063" max="12063" width="9.26953125" style="7" customWidth="1"/>
    <col min="12064" max="12291" width="9.26953125" style="7"/>
    <col min="12292" max="12292" width="16" style="7" customWidth="1"/>
    <col min="12293" max="12293" width="12.7265625" style="7" customWidth="1"/>
    <col min="12294" max="12294" width="12" style="7" customWidth="1"/>
    <col min="12295" max="12295" width="16" style="7" customWidth="1"/>
    <col min="12296" max="12296" width="55" style="7" bestFit="1" customWidth="1"/>
    <col min="12297" max="12297" width="3.26953125" style="7" customWidth="1"/>
    <col min="12298" max="12298" width="16" style="7" customWidth="1"/>
    <col min="12299" max="12299" width="16.26953125" style="7" customWidth="1"/>
    <col min="12300" max="12300" width="14.7265625" style="7" bestFit="1" customWidth="1"/>
    <col min="12301" max="12301" width="3.453125" style="7" customWidth="1"/>
    <col min="12302" max="12302" width="15.7265625" style="7" customWidth="1"/>
    <col min="12303" max="12303" width="21" style="7" customWidth="1"/>
    <col min="12304" max="12304" width="3.7265625" style="7" customWidth="1"/>
    <col min="12305" max="12305" width="16.7265625" style="7" customWidth="1"/>
    <col min="12306" max="12306" width="21.453125" style="7" customWidth="1"/>
    <col min="12307" max="12307" width="13.54296875" style="7" customWidth="1"/>
    <col min="12308" max="12308" width="2.26953125" style="7" customWidth="1"/>
    <col min="12309" max="12309" width="16.54296875" style="7" customWidth="1"/>
    <col min="12310" max="12310" width="14.54296875" style="7" customWidth="1"/>
    <col min="12311" max="12311" width="41.26953125" style="7" customWidth="1"/>
    <col min="12312" max="12312" width="9.26953125" style="7"/>
    <col min="12313" max="12318" width="17" style="7" customWidth="1"/>
    <col min="12319" max="12319" width="9.26953125" style="7" customWidth="1"/>
    <col min="12320" max="12547" width="9.26953125" style="7"/>
    <col min="12548" max="12548" width="16" style="7" customWidth="1"/>
    <col min="12549" max="12549" width="12.7265625" style="7" customWidth="1"/>
    <col min="12550" max="12550" width="12" style="7" customWidth="1"/>
    <col min="12551" max="12551" width="16" style="7" customWidth="1"/>
    <col min="12552" max="12552" width="55" style="7" bestFit="1" customWidth="1"/>
    <col min="12553" max="12553" width="3.26953125" style="7" customWidth="1"/>
    <col min="12554" max="12554" width="16" style="7" customWidth="1"/>
    <col min="12555" max="12555" width="16.26953125" style="7" customWidth="1"/>
    <col min="12556" max="12556" width="14.7265625" style="7" bestFit="1" customWidth="1"/>
    <col min="12557" max="12557" width="3.453125" style="7" customWidth="1"/>
    <col min="12558" max="12558" width="15.7265625" style="7" customWidth="1"/>
    <col min="12559" max="12559" width="21" style="7" customWidth="1"/>
    <col min="12560" max="12560" width="3.7265625" style="7" customWidth="1"/>
    <col min="12561" max="12561" width="16.7265625" style="7" customWidth="1"/>
    <col min="12562" max="12562" width="21.453125" style="7" customWidth="1"/>
    <col min="12563" max="12563" width="13.54296875" style="7" customWidth="1"/>
    <col min="12564" max="12564" width="2.26953125" style="7" customWidth="1"/>
    <col min="12565" max="12565" width="16.54296875" style="7" customWidth="1"/>
    <col min="12566" max="12566" width="14.54296875" style="7" customWidth="1"/>
    <col min="12567" max="12567" width="41.26953125" style="7" customWidth="1"/>
    <col min="12568" max="12568" width="9.26953125" style="7"/>
    <col min="12569" max="12574" width="17" style="7" customWidth="1"/>
    <col min="12575" max="12575" width="9.26953125" style="7" customWidth="1"/>
    <col min="12576" max="12803" width="9.26953125" style="7"/>
    <col min="12804" max="12804" width="16" style="7" customWidth="1"/>
    <col min="12805" max="12805" width="12.7265625" style="7" customWidth="1"/>
    <col min="12806" max="12806" width="12" style="7" customWidth="1"/>
    <col min="12807" max="12807" width="16" style="7" customWidth="1"/>
    <col min="12808" max="12808" width="55" style="7" bestFit="1" customWidth="1"/>
    <col min="12809" max="12809" width="3.26953125" style="7" customWidth="1"/>
    <col min="12810" max="12810" width="16" style="7" customWidth="1"/>
    <col min="12811" max="12811" width="16.26953125" style="7" customWidth="1"/>
    <col min="12812" max="12812" width="14.7265625" style="7" bestFit="1" customWidth="1"/>
    <col min="12813" max="12813" width="3.453125" style="7" customWidth="1"/>
    <col min="12814" max="12814" width="15.7265625" style="7" customWidth="1"/>
    <col min="12815" max="12815" width="21" style="7" customWidth="1"/>
    <col min="12816" max="12816" width="3.7265625" style="7" customWidth="1"/>
    <col min="12817" max="12817" width="16.7265625" style="7" customWidth="1"/>
    <col min="12818" max="12818" width="21.453125" style="7" customWidth="1"/>
    <col min="12819" max="12819" width="13.54296875" style="7" customWidth="1"/>
    <col min="12820" max="12820" width="2.26953125" style="7" customWidth="1"/>
    <col min="12821" max="12821" width="16.54296875" style="7" customWidth="1"/>
    <col min="12822" max="12822" width="14.54296875" style="7" customWidth="1"/>
    <col min="12823" max="12823" width="41.26953125" style="7" customWidth="1"/>
    <col min="12824" max="12824" width="9.26953125" style="7"/>
    <col min="12825" max="12830" width="17" style="7" customWidth="1"/>
    <col min="12831" max="12831" width="9.26953125" style="7" customWidth="1"/>
    <col min="12832" max="13059" width="9.26953125" style="7"/>
    <col min="13060" max="13060" width="16" style="7" customWidth="1"/>
    <col min="13061" max="13061" width="12.7265625" style="7" customWidth="1"/>
    <col min="13062" max="13062" width="12" style="7" customWidth="1"/>
    <col min="13063" max="13063" width="16" style="7" customWidth="1"/>
    <col min="13064" max="13064" width="55" style="7" bestFit="1" customWidth="1"/>
    <col min="13065" max="13065" width="3.26953125" style="7" customWidth="1"/>
    <col min="13066" max="13066" width="16" style="7" customWidth="1"/>
    <col min="13067" max="13067" width="16.26953125" style="7" customWidth="1"/>
    <col min="13068" max="13068" width="14.7265625" style="7" bestFit="1" customWidth="1"/>
    <col min="13069" max="13069" width="3.453125" style="7" customWidth="1"/>
    <col min="13070" max="13070" width="15.7265625" style="7" customWidth="1"/>
    <col min="13071" max="13071" width="21" style="7" customWidth="1"/>
    <col min="13072" max="13072" width="3.7265625" style="7" customWidth="1"/>
    <col min="13073" max="13073" width="16.7265625" style="7" customWidth="1"/>
    <col min="13074" max="13074" width="21.453125" style="7" customWidth="1"/>
    <col min="13075" max="13075" width="13.54296875" style="7" customWidth="1"/>
    <col min="13076" max="13076" width="2.26953125" style="7" customWidth="1"/>
    <col min="13077" max="13077" width="16.54296875" style="7" customWidth="1"/>
    <col min="13078" max="13078" width="14.54296875" style="7" customWidth="1"/>
    <col min="13079" max="13079" width="41.26953125" style="7" customWidth="1"/>
    <col min="13080" max="13080" width="9.26953125" style="7"/>
    <col min="13081" max="13086" width="17" style="7" customWidth="1"/>
    <col min="13087" max="13087" width="9.26953125" style="7" customWidth="1"/>
    <col min="13088" max="13315" width="9.26953125" style="7"/>
    <col min="13316" max="13316" width="16" style="7" customWidth="1"/>
    <col min="13317" max="13317" width="12.7265625" style="7" customWidth="1"/>
    <col min="13318" max="13318" width="12" style="7" customWidth="1"/>
    <col min="13319" max="13319" width="16" style="7" customWidth="1"/>
    <col min="13320" max="13320" width="55" style="7" bestFit="1" customWidth="1"/>
    <col min="13321" max="13321" width="3.26953125" style="7" customWidth="1"/>
    <col min="13322" max="13322" width="16" style="7" customWidth="1"/>
    <col min="13323" max="13323" width="16.26953125" style="7" customWidth="1"/>
    <col min="13324" max="13324" width="14.7265625" style="7" bestFit="1" customWidth="1"/>
    <col min="13325" max="13325" width="3.453125" style="7" customWidth="1"/>
    <col min="13326" max="13326" width="15.7265625" style="7" customWidth="1"/>
    <col min="13327" max="13327" width="21" style="7" customWidth="1"/>
    <col min="13328" max="13328" width="3.7265625" style="7" customWidth="1"/>
    <col min="13329" max="13329" width="16.7265625" style="7" customWidth="1"/>
    <col min="13330" max="13330" width="21.453125" style="7" customWidth="1"/>
    <col min="13331" max="13331" width="13.54296875" style="7" customWidth="1"/>
    <col min="13332" max="13332" width="2.26953125" style="7" customWidth="1"/>
    <col min="13333" max="13333" width="16.54296875" style="7" customWidth="1"/>
    <col min="13334" max="13334" width="14.54296875" style="7" customWidth="1"/>
    <col min="13335" max="13335" width="41.26953125" style="7" customWidth="1"/>
    <col min="13336" max="13336" width="9.26953125" style="7"/>
    <col min="13337" max="13342" width="17" style="7" customWidth="1"/>
    <col min="13343" max="13343" width="9.26953125" style="7" customWidth="1"/>
    <col min="13344" max="13571" width="9.26953125" style="7"/>
    <col min="13572" max="13572" width="16" style="7" customWidth="1"/>
    <col min="13573" max="13573" width="12.7265625" style="7" customWidth="1"/>
    <col min="13574" max="13574" width="12" style="7" customWidth="1"/>
    <col min="13575" max="13575" width="16" style="7" customWidth="1"/>
    <col min="13576" max="13576" width="55" style="7" bestFit="1" customWidth="1"/>
    <col min="13577" max="13577" width="3.26953125" style="7" customWidth="1"/>
    <col min="13578" max="13578" width="16" style="7" customWidth="1"/>
    <col min="13579" max="13579" width="16.26953125" style="7" customWidth="1"/>
    <col min="13580" max="13580" width="14.7265625" style="7" bestFit="1" customWidth="1"/>
    <col min="13581" max="13581" width="3.453125" style="7" customWidth="1"/>
    <col min="13582" max="13582" width="15.7265625" style="7" customWidth="1"/>
    <col min="13583" max="13583" width="21" style="7" customWidth="1"/>
    <col min="13584" max="13584" width="3.7265625" style="7" customWidth="1"/>
    <col min="13585" max="13585" width="16.7265625" style="7" customWidth="1"/>
    <col min="13586" max="13586" width="21.453125" style="7" customWidth="1"/>
    <col min="13587" max="13587" width="13.54296875" style="7" customWidth="1"/>
    <col min="13588" max="13588" width="2.26953125" style="7" customWidth="1"/>
    <col min="13589" max="13589" width="16.54296875" style="7" customWidth="1"/>
    <col min="13590" max="13590" width="14.54296875" style="7" customWidth="1"/>
    <col min="13591" max="13591" width="41.26953125" style="7" customWidth="1"/>
    <col min="13592" max="13592" width="9.26953125" style="7"/>
    <col min="13593" max="13598" width="17" style="7" customWidth="1"/>
    <col min="13599" max="13599" width="9.26953125" style="7" customWidth="1"/>
    <col min="13600" max="13827" width="9.26953125" style="7"/>
    <col min="13828" max="13828" width="16" style="7" customWidth="1"/>
    <col min="13829" max="13829" width="12.7265625" style="7" customWidth="1"/>
    <col min="13830" max="13830" width="12" style="7" customWidth="1"/>
    <col min="13831" max="13831" width="16" style="7" customWidth="1"/>
    <col min="13832" max="13832" width="55" style="7" bestFit="1" customWidth="1"/>
    <col min="13833" max="13833" width="3.26953125" style="7" customWidth="1"/>
    <col min="13834" max="13834" width="16" style="7" customWidth="1"/>
    <col min="13835" max="13835" width="16.26953125" style="7" customWidth="1"/>
    <col min="13836" max="13836" width="14.7265625" style="7" bestFit="1" customWidth="1"/>
    <col min="13837" max="13837" width="3.453125" style="7" customWidth="1"/>
    <col min="13838" max="13838" width="15.7265625" style="7" customWidth="1"/>
    <col min="13839" max="13839" width="21" style="7" customWidth="1"/>
    <col min="13840" max="13840" width="3.7265625" style="7" customWidth="1"/>
    <col min="13841" max="13841" width="16.7265625" style="7" customWidth="1"/>
    <col min="13842" max="13842" width="21.453125" style="7" customWidth="1"/>
    <col min="13843" max="13843" width="13.54296875" style="7" customWidth="1"/>
    <col min="13844" max="13844" width="2.26953125" style="7" customWidth="1"/>
    <col min="13845" max="13845" width="16.54296875" style="7" customWidth="1"/>
    <col min="13846" max="13846" width="14.54296875" style="7" customWidth="1"/>
    <col min="13847" max="13847" width="41.26953125" style="7" customWidth="1"/>
    <col min="13848" max="13848" width="9.26953125" style="7"/>
    <col min="13849" max="13854" width="17" style="7" customWidth="1"/>
    <col min="13855" max="13855" width="9.26953125" style="7" customWidth="1"/>
    <col min="13856" max="14083" width="9.26953125" style="7"/>
    <col min="14084" max="14084" width="16" style="7" customWidth="1"/>
    <col min="14085" max="14085" width="12.7265625" style="7" customWidth="1"/>
    <col min="14086" max="14086" width="12" style="7" customWidth="1"/>
    <col min="14087" max="14087" width="16" style="7" customWidth="1"/>
    <col min="14088" max="14088" width="55" style="7" bestFit="1" customWidth="1"/>
    <col min="14089" max="14089" width="3.26953125" style="7" customWidth="1"/>
    <col min="14090" max="14090" width="16" style="7" customWidth="1"/>
    <col min="14091" max="14091" width="16.26953125" style="7" customWidth="1"/>
    <col min="14092" max="14092" width="14.7265625" style="7" bestFit="1" customWidth="1"/>
    <col min="14093" max="14093" width="3.453125" style="7" customWidth="1"/>
    <col min="14094" max="14094" width="15.7265625" style="7" customWidth="1"/>
    <col min="14095" max="14095" width="21" style="7" customWidth="1"/>
    <col min="14096" max="14096" width="3.7265625" style="7" customWidth="1"/>
    <col min="14097" max="14097" width="16.7265625" style="7" customWidth="1"/>
    <col min="14098" max="14098" width="21.453125" style="7" customWidth="1"/>
    <col min="14099" max="14099" width="13.54296875" style="7" customWidth="1"/>
    <col min="14100" max="14100" width="2.26953125" style="7" customWidth="1"/>
    <col min="14101" max="14101" width="16.54296875" style="7" customWidth="1"/>
    <col min="14102" max="14102" width="14.54296875" style="7" customWidth="1"/>
    <col min="14103" max="14103" width="41.26953125" style="7" customWidth="1"/>
    <col min="14104" max="14104" width="9.26953125" style="7"/>
    <col min="14105" max="14110" width="17" style="7" customWidth="1"/>
    <col min="14111" max="14111" width="9.26953125" style="7" customWidth="1"/>
    <col min="14112" max="14339" width="9.26953125" style="7"/>
    <col min="14340" max="14340" width="16" style="7" customWidth="1"/>
    <col min="14341" max="14341" width="12.7265625" style="7" customWidth="1"/>
    <col min="14342" max="14342" width="12" style="7" customWidth="1"/>
    <col min="14343" max="14343" width="16" style="7" customWidth="1"/>
    <col min="14344" max="14344" width="55" style="7" bestFit="1" customWidth="1"/>
    <col min="14345" max="14345" width="3.26953125" style="7" customWidth="1"/>
    <col min="14346" max="14346" width="16" style="7" customWidth="1"/>
    <col min="14347" max="14347" width="16.26953125" style="7" customWidth="1"/>
    <col min="14348" max="14348" width="14.7265625" style="7" bestFit="1" customWidth="1"/>
    <col min="14349" max="14349" width="3.453125" style="7" customWidth="1"/>
    <col min="14350" max="14350" width="15.7265625" style="7" customWidth="1"/>
    <col min="14351" max="14351" width="21" style="7" customWidth="1"/>
    <col min="14352" max="14352" width="3.7265625" style="7" customWidth="1"/>
    <col min="14353" max="14353" width="16.7265625" style="7" customWidth="1"/>
    <col min="14354" max="14354" width="21.453125" style="7" customWidth="1"/>
    <col min="14355" max="14355" width="13.54296875" style="7" customWidth="1"/>
    <col min="14356" max="14356" width="2.26953125" style="7" customWidth="1"/>
    <col min="14357" max="14357" width="16.54296875" style="7" customWidth="1"/>
    <col min="14358" max="14358" width="14.54296875" style="7" customWidth="1"/>
    <col min="14359" max="14359" width="41.26953125" style="7" customWidth="1"/>
    <col min="14360" max="14360" width="9.26953125" style="7"/>
    <col min="14361" max="14366" width="17" style="7" customWidth="1"/>
    <col min="14367" max="14367" width="9.26953125" style="7" customWidth="1"/>
    <col min="14368" max="14595" width="9.26953125" style="7"/>
    <col min="14596" max="14596" width="16" style="7" customWidth="1"/>
    <col min="14597" max="14597" width="12.7265625" style="7" customWidth="1"/>
    <col min="14598" max="14598" width="12" style="7" customWidth="1"/>
    <col min="14599" max="14599" width="16" style="7" customWidth="1"/>
    <col min="14600" max="14600" width="55" style="7" bestFit="1" customWidth="1"/>
    <col min="14601" max="14601" width="3.26953125" style="7" customWidth="1"/>
    <col min="14602" max="14602" width="16" style="7" customWidth="1"/>
    <col min="14603" max="14603" width="16.26953125" style="7" customWidth="1"/>
    <col min="14604" max="14604" width="14.7265625" style="7" bestFit="1" customWidth="1"/>
    <col min="14605" max="14605" width="3.453125" style="7" customWidth="1"/>
    <col min="14606" max="14606" width="15.7265625" style="7" customWidth="1"/>
    <col min="14607" max="14607" width="21" style="7" customWidth="1"/>
    <col min="14608" max="14608" width="3.7265625" style="7" customWidth="1"/>
    <col min="14609" max="14609" width="16.7265625" style="7" customWidth="1"/>
    <col min="14610" max="14610" width="21.453125" style="7" customWidth="1"/>
    <col min="14611" max="14611" width="13.54296875" style="7" customWidth="1"/>
    <col min="14612" max="14612" width="2.26953125" style="7" customWidth="1"/>
    <col min="14613" max="14613" width="16.54296875" style="7" customWidth="1"/>
    <col min="14614" max="14614" width="14.54296875" style="7" customWidth="1"/>
    <col min="14615" max="14615" width="41.26953125" style="7" customWidth="1"/>
    <col min="14616" max="14616" width="9.26953125" style="7"/>
    <col min="14617" max="14622" width="17" style="7" customWidth="1"/>
    <col min="14623" max="14623" width="9.26953125" style="7" customWidth="1"/>
    <col min="14624" max="14851" width="9.26953125" style="7"/>
    <col min="14852" max="14852" width="16" style="7" customWidth="1"/>
    <col min="14853" max="14853" width="12.7265625" style="7" customWidth="1"/>
    <col min="14854" max="14854" width="12" style="7" customWidth="1"/>
    <col min="14855" max="14855" width="16" style="7" customWidth="1"/>
    <col min="14856" max="14856" width="55" style="7" bestFit="1" customWidth="1"/>
    <col min="14857" max="14857" width="3.26953125" style="7" customWidth="1"/>
    <col min="14858" max="14858" width="16" style="7" customWidth="1"/>
    <col min="14859" max="14859" width="16.26953125" style="7" customWidth="1"/>
    <col min="14860" max="14860" width="14.7265625" style="7" bestFit="1" customWidth="1"/>
    <col min="14861" max="14861" width="3.453125" style="7" customWidth="1"/>
    <col min="14862" max="14862" width="15.7265625" style="7" customWidth="1"/>
    <col min="14863" max="14863" width="21" style="7" customWidth="1"/>
    <col min="14864" max="14864" width="3.7265625" style="7" customWidth="1"/>
    <col min="14865" max="14865" width="16.7265625" style="7" customWidth="1"/>
    <col min="14866" max="14866" width="21.453125" style="7" customWidth="1"/>
    <col min="14867" max="14867" width="13.54296875" style="7" customWidth="1"/>
    <col min="14868" max="14868" width="2.26953125" style="7" customWidth="1"/>
    <col min="14869" max="14869" width="16.54296875" style="7" customWidth="1"/>
    <col min="14870" max="14870" width="14.54296875" style="7" customWidth="1"/>
    <col min="14871" max="14871" width="41.26953125" style="7" customWidth="1"/>
    <col min="14872" max="14872" width="9.26953125" style="7"/>
    <col min="14873" max="14878" width="17" style="7" customWidth="1"/>
    <col min="14879" max="14879" width="9.26953125" style="7" customWidth="1"/>
    <col min="14880" max="15107" width="9.26953125" style="7"/>
    <col min="15108" max="15108" width="16" style="7" customWidth="1"/>
    <col min="15109" max="15109" width="12.7265625" style="7" customWidth="1"/>
    <col min="15110" max="15110" width="12" style="7" customWidth="1"/>
    <col min="15111" max="15111" width="16" style="7" customWidth="1"/>
    <col min="15112" max="15112" width="55" style="7" bestFit="1" customWidth="1"/>
    <col min="15113" max="15113" width="3.26953125" style="7" customWidth="1"/>
    <col min="15114" max="15114" width="16" style="7" customWidth="1"/>
    <col min="15115" max="15115" width="16.26953125" style="7" customWidth="1"/>
    <col min="15116" max="15116" width="14.7265625" style="7" bestFit="1" customWidth="1"/>
    <col min="15117" max="15117" width="3.453125" style="7" customWidth="1"/>
    <col min="15118" max="15118" width="15.7265625" style="7" customWidth="1"/>
    <col min="15119" max="15119" width="21" style="7" customWidth="1"/>
    <col min="15120" max="15120" width="3.7265625" style="7" customWidth="1"/>
    <col min="15121" max="15121" width="16.7265625" style="7" customWidth="1"/>
    <col min="15122" max="15122" width="21.453125" style="7" customWidth="1"/>
    <col min="15123" max="15123" width="13.54296875" style="7" customWidth="1"/>
    <col min="15124" max="15124" width="2.26953125" style="7" customWidth="1"/>
    <col min="15125" max="15125" width="16.54296875" style="7" customWidth="1"/>
    <col min="15126" max="15126" width="14.54296875" style="7" customWidth="1"/>
    <col min="15127" max="15127" width="41.26953125" style="7" customWidth="1"/>
    <col min="15128" max="15128" width="9.26953125" style="7"/>
    <col min="15129" max="15134" width="17" style="7" customWidth="1"/>
    <col min="15135" max="15135" width="9.26953125" style="7" customWidth="1"/>
    <col min="15136" max="15363" width="9.26953125" style="7"/>
    <col min="15364" max="15364" width="16" style="7" customWidth="1"/>
    <col min="15365" max="15365" width="12.7265625" style="7" customWidth="1"/>
    <col min="15366" max="15366" width="12" style="7" customWidth="1"/>
    <col min="15367" max="15367" width="16" style="7" customWidth="1"/>
    <col min="15368" max="15368" width="55" style="7" bestFit="1" customWidth="1"/>
    <col min="15369" max="15369" width="3.26953125" style="7" customWidth="1"/>
    <col min="15370" max="15370" width="16" style="7" customWidth="1"/>
    <col min="15371" max="15371" width="16.26953125" style="7" customWidth="1"/>
    <col min="15372" max="15372" width="14.7265625" style="7" bestFit="1" customWidth="1"/>
    <col min="15373" max="15373" width="3.453125" style="7" customWidth="1"/>
    <col min="15374" max="15374" width="15.7265625" style="7" customWidth="1"/>
    <col min="15375" max="15375" width="21" style="7" customWidth="1"/>
    <col min="15376" max="15376" width="3.7265625" style="7" customWidth="1"/>
    <col min="15377" max="15377" width="16.7265625" style="7" customWidth="1"/>
    <col min="15378" max="15378" width="21.453125" style="7" customWidth="1"/>
    <col min="15379" max="15379" width="13.54296875" style="7" customWidth="1"/>
    <col min="15380" max="15380" width="2.26953125" style="7" customWidth="1"/>
    <col min="15381" max="15381" width="16.54296875" style="7" customWidth="1"/>
    <col min="15382" max="15382" width="14.54296875" style="7" customWidth="1"/>
    <col min="15383" max="15383" width="41.26953125" style="7" customWidth="1"/>
    <col min="15384" max="15384" width="9.26953125" style="7"/>
    <col min="15385" max="15390" width="17" style="7" customWidth="1"/>
    <col min="15391" max="15391" width="9.26953125" style="7" customWidth="1"/>
    <col min="15392" max="15619" width="9.26953125" style="7"/>
    <col min="15620" max="15620" width="16" style="7" customWidth="1"/>
    <col min="15621" max="15621" width="12.7265625" style="7" customWidth="1"/>
    <col min="15622" max="15622" width="12" style="7" customWidth="1"/>
    <col min="15623" max="15623" width="16" style="7" customWidth="1"/>
    <col min="15624" max="15624" width="55" style="7" bestFit="1" customWidth="1"/>
    <col min="15625" max="15625" width="3.26953125" style="7" customWidth="1"/>
    <col min="15626" max="15626" width="16" style="7" customWidth="1"/>
    <col min="15627" max="15627" width="16.26953125" style="7" customWidth="1"/>
    <col min="15628" max="15628" width="14.7265625" style="7" bestFit="1" customWidth="1"/>
    <col min="15629" max="15629" width="3.453125" style="7" customWidth="1"/>
    <col min="15630" max="15630" width="15.7265625" style="7" customWidth="1"/>
    <col min="15631" max="15631" width="21" style="7" customWidth="1"/>
    <col min="15632" max="15632" width="3.7265625" style="7" customWidth="1"/>
    <col min="15633" max="15633" width="16.7265625" style="7" customWidth="1"/>
    <col min="15634" max="15634" width="21.453125" style="7" customWidth="1"/>
    <col min="15635" max="15635" width="13.54296875" style="7" customWidth="1"/>
    <col min="15636" max="15636" width="2.26953125" style="7" customWidth="1"/>
    <col min="15637" max="15637" width="16.54296875" style="7" customWidth="1"/>
    <col min="15638" max="15638" width="14.54296875" style="7" customWidth="1"/>
    <col min="15639" max="15639" width="41.26953125" style="7" customWidth="1"/>
    <col min="15640" max="15640" width="9.26953125" style="7"/>
    <col min="15641" max="15646" width="17" style="7" customWidth="1"/>
    <col min="15647" max="15647" width="9.26953125" style="7" customWidth="1"/>
    <col min="15648" max="15875" width="9.26953125" style="7"/>
    <col min="15876" max="15876" width="16" style="7" customWidth="1"/>
    <col min="15877" max="15877" width="12.7265625" style="7" customWidth="1"/>
    <col min="15878" max="15878" width="12" style="7" customWidth="1"/>
    <col min="15879" max="15879" width="16" style="7" customWidth="1"/>
    <col min="15880" max="15880" width="55" style="7" bestFit="1" customWidth="1"/>
    <col min="15881" max="15881" width="3.26953125" style="7" customWidth="1"/>
    <col min="15882" max="15882" width="16" style="7" customWidth="1"/>
    <col min="15883" max="15883" width="16.26953125" style="7" customWidth="1"/>
    <col min="15884" max="15884" width="14.7265625" style="7" bestFit="1" customWidth="1"/>
    <col min="15885" max="15885" width="3.453125" style="7" customWidth="1"/>
    <col min="15886" max="15886" width="15.7265625" style="7" customWidth="1"/>
    <col min="15887" max="15887" width="21" style="7" customWidth="1"/>
    <col min="15888" max="15888" width="3.7265625" style="7" customWidth="1"/>
    <col min="15889" max="15889" width="16.7265625" style="7" customWidth="1"/>
    <col min="15890" max="15890" width="21.453125" style="7" customWidth="1"/>
    <col min="15891" max="15891" width="13.54296875" style="7" customWidth="1"/>
    <col min="15892" max="15892" width="2.26953125" style="7" customWidth="1"/>
    <col min="15893" max="15893" width="16.54296875" style="7" customWidth="1"/>
    <col min="15894" max="15894" width="14.54296875" style="7" customWidth="1"/>
    <col min="15895" max="15895" width="41.26953125" style="7" customWidth="1"/>
    <col min="15896" max="15896" width="9.26953125" style="7"/>
    <col min="15897" max="15902" width="17" style="7" customWidth="1"/>
    <col min="15903" max="15903" width="9.26953125" style="7" customWidth="1"/>
    <col min="15904" max="16131" width="9.26953125" style="7"/>
    <col min="16132" max="16132" width="16" style="7" customWidth="1"/>
    <col min="16133" max="16133" width="12.7265625" style="7" customWidth="1"/>
    <col min="16134" max="16134" width="12" style="7" customWidth="1"/>
    <col min="16135" max="16135" width="16" style="7" customWidth="1"/>
    <col min="16136" max="16136" width="55" style="7" bestFit="1" customWidth="1"/>
    <col min="16137" max="16137" width="3.26953125" style="7" customWidth="1"/>
    <col min="16138" max="16138" width="16" style="7" customWidth="1"/>
    <col min="16139" max="16139" width="16.26953125" style="7" customWidth="1"/>
    <col min="16140" max="16140" width="14.7265625" style="7" bestFit="1" customWidth="1"/>
    <col min="16141" max="16141" width="3.453125" style="7" customWidth="1"/>
    <col min="16142" max="16142" width="15.7265625" style="7" customWidth="1"/>
    <col min="16143" max="16143" width="21" style="7" customWidth="1"/>
    <col min="16144" max="16144" width="3.7265625" style="7" customWidth="1"/>
    <col min="16145" max="16145" width="16.7265625" style="7" customWidth="1"/>
    <col min="16146" max="16146" width="21.453125" style="7" customWidth="1"/>
    <col min="16147" max="16147" width="13.54296875" style="7" customWidth="1"/>
    <col min="16148" max="16148" width="2.26953125" style="7" customWidth="1"/>
    <col min="16149" max="16149" width="16.54296875" style="7" customWidth="1"/>
    <col min="16150" max="16150" width="14.54296875" style="7" customWidth="1"/>
    <col min="16151" max="16151" width="41.26953125" style="7" customWidth="1"/>
    <col min="16152" max="16152" width="9.26953125" style="7"/>
    <col min="16153" max="16158" width="17" style="7" customWidth="1"/>
    <col min="16159" max="16159" width="9.26953125" style="7" customWidth="1"/>
    <col min="16160" max="16384" width="9.26953125" style="7"/>
  </cols>
  <sheetData>
    <row r="1" spans="1:29" ht="12.5" hidden="1" x14ac:dyDescent="0.25">
      <c r="A1" s="7" t="s">
        <v>54</v>
      </c>
      <c r="J1" s="7"/>
    </row>
    <row r="2" spans="1:29" ht="12.5" hidden="1" x14ac:dyDescent="0.25">
      <c r="A2" s="7" t="s">
        <v>55</v>
      </c>
      <c r="J2" s="7"/>
    </row>
    <row r="3" spans="1:29" ht="12.5" hidden="1" x14ac:dyDescent="0.25">
      <c r="A3" s="7" t="s">
        <v>157</v>
      </c>
      <c r="J3" s="7"/>
    </row>
    <row r="4" spans="1:29" ht="12.5" hidden="1" x14ac:dyDescent="0.25">
      <c r="A4" s="7" t="s">
        <v>56</v>
      </c>
      <c r="J4" s="7"/>
    </row>
    <row r="5" spans="1:29" ht="12.5" hidden="1" x14ac:dyDescent="0.25">
      <c r="A5" s="7" t="s">
        <v>57</v>
      </c>
      <c r="J5" s="7"/>
    </row>
    <row r="6" spans="1:29" ht="12.5" hidden="1" x14ac:dyDescent="0.25">
      <c r="A6" s="7" t="s">
        <v>58</v>
      </c>
      <c r="J6" s="7"/>
      <c r="S6" s="7"/>
    </row>
    <row r="7" spans="1:29" ht="74.25" hidden="1" customHeight="1" x14ac:dyDescent="0.25">
      <c r="A7" s="7" t="s">
        <v>158</v>
      </c>
      <c r="J7" s="7"/>
      <c r="S7" s="7"/>
    </row>
    <row r="8" spans="1:29" ht="57.75" hidden="1" customHeight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x14ac:dyDescent="0.3">
      <c r="J9" s="64" t="s">
        <v>159</v>
      </c>
      <c r="L9" s="15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x14ac:dyDescent="0.3">
      <c r="J10" s="7"/>
      <c r="X10" s="18" t="s">
        <v>62</v>
      </c>
      <c r="Y10" s="18" t="s">
        <v>62</v>
      </c>
      <c r="Z10" s="18" t="s">
        <v>62</v>
      </c>
      <c r="AA10" s="18" t="s">
        <v>63</v>
      </c>
      <c r="AB10" s="18" t="s">
        <v>63</v>
      </c>
      <c r="AC10" s="18" t="s">
        <v>63</v>
      </c>
    </row>
    <row r="11" spans="1:29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S11" s="33" t="s">
        <v>72</v>
      </c>
      <c r="X11" s="17" t="s">
        <v>73</v>
      </c>
      <c r="Y11" s="17" t="s">
        <v>74</v>
      </c>
      <c r="Z11" s="17" t="s">
        <v>75</v>
      </c>
      <c r="AA11" s="17" t="s">
        <v>73</v>
      </c>
      <c r="AB11" s="17" t="s">
        <v>74</v>
      </c>
      <c r="AC11" s="17" t="s">
        <v>75</v>
      </c>
    </row>
    <row r="12" spans="1:29" ht="12.5" hidden="1" x14ac:dyDescent="0.25">
      <c r="A12" s="7" t="s">
        <v>76</v>
      </c>
      <c r="J12" s="7"/>
      <c r="N12" s="17" t="s">
        <v>77</v>
      </c>
      <c r="X12" s="17" t="s">
        <v>77</v>
      </c>
      <c r="Y12" s="17" t="s">
        <v>77</v>
      </c>
      <c r="Z12" s="17" t="s">
        <v>77</v>
      </c>
      <c r="AA12" s="17" t="s">
        <v>78</v>
      </c>
      <c r="AB12" s="17" t="s">
        <v>78</v>
      </c>
      <c r="AC12" s="17" t="s">
        <v>78</v>
      </c>
    </row>
    <row r="13" spans="1:29" ht="12.5" x14ac:dyDescent="0.25">
      <c r="J13" s="7"/>
    </row>
    <row r="14" spans="1:29" thickBot="1" x14ac:dyDescent="0.3">
      <c r="J14" s="7"/>
      <c r="O14" s="17" t="e">
        <f>#REF!-#REF!</f>
        <v>#REF!</v>
      </c>
    </row>
    <row r="15" spans="1:29" ht="22.5" customHeight="1" thickBot="1" x14ac:dyDescent="0.3">
      <c r="J15" s="92" t="s">
        <v>79</v>
      </c>
    </row>
    <row r="16" spans="1:29" ht="22.5" hidden="1" customHeight="1" thickBot="1" x14ac:dyDescent="0.3">
      <c r="A16" s="7" t="s">
        <v>80</v>
      </c>
      <c r="J16" s="128" t="s">
        <v>81</v>
      </c>
    </row>
    <row r="17" spans="1:33" s="9" customFormat="1" ht="33" customHeight="1" thickBot="1" x14ac:dyDescent="0.35">
      <c r="A17" s="7" t="s">
        <v>82</v>
      </c>
      <c r="J17" s="93" t="s">
        <v>83</v>
      </c>
      <c r="L17" s="10" t="s">
        <v>84</v>
      </c>
      <c r="M17" s="10" t="s">
        <v>85</v>
      </c>
      <c r="N17" s="34" t="s">
        <v>86</v>
      </c>
      <c r="O17" s="10" t="s">
        <v>86</v>
      </c>
      <c r="P17" s="10" t="s">
        <v>88</v>
      </c>
      <c r="Q17" s="11" t="s">
        <v>89</v>
      </c>
      <c r="R17" s="21"/>
      <c r="S17" s="32" t="s">
        <v>90</v>
      </c>
      <c r="T17" s="10" t="s">
        <v>91</v>
      </c>
      <c r="U17" s="10" t="s">
        <v>92</v>
      </c>
      <c r="V17" s="10"/>
      <c r="W17" s="19"/>
      <c r="X17" s="19"/>
      <c r="Y17" s="19"/>
      <c r="Z17" s="19"/>
      <c r="AA17" s="19"/>
      <c r="AB17" s="19"/>
      <c r="AC17" s="19"/>
      <c r="AF17" s="9" t="s">
        <v>160</v>
      </c>
    </row>
    <row r="18" spans="1:33" ht="12.5" x14ac:dyDescent="0.25">
      <c r="J18" s="7"/>
    </row>
    <row r="19" spans="1:33" ht="14" x14ac:dyDescent="0.3">
      <c r="J19" s="12" t="s">
        <v>99</v>
      </c>
    </row>
    <row r="20" spans="1:33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AA20+AB20+AC20+L73</f>
        <v>96389859</v>
      </c>
      <c r="M20" s="17">
        <f>X20+Y20+Z20+M73</f>
        <v>96389859</v>
      </c>
      <c r="N20" s="17">
        <v>97638550.75999926</v>
      </c>
      <c r="O20" s="17">
        <f>'Appendix 1a'!P20-'Appendix 1c'!N20+N73</f>
        <v>97635569.409999266</v>
      </c>
      <c r="P20" s="17">
        <v>0</v>
      </c>
      <c r="Q20" s="17">
        <f>M20-O20-P20</f>
        <v>-1245710.4099992663</v>
      </c>
      <c r="S20" s="17">
        <v>0</v>
      </c>
      <c r="T20" s="17" t="e">
        <f>'Appendix 1a'!U20-'Appendix 1c'!S20</f>
        <v>#VALUE!</v>
      </c>
      <c r="U20" s="17" t="e">
        <f>L20-T20</f>
        <v>#VALUE!</v>
      </c>
      <c r="X20" s="17">
        <v>95968288</v>
      </c>
      <c r="Y20" s="17">
        <v>421571</v>
      </c>
      <c r="Z20" s="17">
        <v>0</v>
      </c>
      <c r="AA20" s="17">
        <v>95968288</v>
      </c>
      <c r="AB20" s="17">
        <v>421571</v>
      </c>
      <c r="AC20" s="17">
        <v>0</v>
      </c>
      <c r="AF20" s="17">
        <f>O20-O20+O74</f>
        <v>0</v>
      </c>
    </row>
    <row r="21" spans="1:33" x14ac:dyDescent="0.3">
      <c r="A21" s="7" t="s">
        <v>100</v>
      </c>
      <c r="D21" s="101" t="s">
        <v>106</v>
      </c>
      <c r="E21" s="7" t="s">
        <v>102</v>
      </c>
      <c r="F21" s="7" t="s">
        <v>105</v>
      </c>
      <c r="I21" s="7">
        <v>2</v>
      </c>
      <c r="J21" s="8" t="s">
        <v>107</v>
      </c>
      <c r="L21" s="17">
        <f>AA21+AB21+AC21-L73</f>
        <v>42889399</v>
      </c>
      <c r="M21" s="17">
        <f>X21+Y21+Z21-M73</f>
        <v>42889399</v>
      </c>
      <c r="N21" s="17">
        <v>43674615.180000104</v>
      </c>
      <c r="O21" s="17">
        <f>'Appendix 1a'!P21-'Appendix 1c'!N22-N73</f>
        <v>43658262.030000068</v>
      </c>
      <c r="P21" s="17">
        <v>0</v>
      </c>
      <c r="Q21" s="17">
        <f t="shared" ref="Q21:Q31" si="0">M21-O21-P21</f>
        <v>-768863.03000006825</v>
      </c>
      <c r="S21" s="17">
        <v>311993.16699999996</v>
      </c>
      <c r="T21" s="17" t="e">
        <f>'Appendix 1a'!U21-'Appendix 1c'!S22</f>
        <v>#VALUE!</v>
      </c>
      <c r="U21" s="17" t="e">
        <f t="shared" ref="U21:U31" si="1">L21-T21</f>
        <v>#VALUE!</v>
      </c>
      <c r="X21" s="17">
        <v>42912677</v>
      </c>
      <c r="Y21" s="17">
        <v>-23278</v>
      </c>
      <c r="Z21" s="17">
        <v>0</v>
      </c>
      <c r="AA21" s="17">
        <v>42912677</v>
      </c>
      <c r="AB21" s="17">
        <v>-23278</v>
      </c>
      <c r="AC21" s="17">
        <v>0</v>
      </c>
      <c r="AF21" s="17">
        <f>O21-O21-O74</f>
        <v>0</v>
      </c>
    </row>
    <row r="22" spans="1:33" x14ac:dyDescent="0.3">
      <c r="A22" s="7" t="s">
        <v>100</v>
      </c>
      <c r="D22" s="7" t="s">
        <v>108</v>
      </c>
      <c r="E22" s="7" t="s">
        <v>102</v>
      </c>
      <c r="F22" s="7" t="s">
        <v>103</v>
      </c>
      <c r="I22" s="7">
        <v>3</v>
      </c>
      <c r="J22" s="8" t="s">
        <v>109</v>
      </c>
      <c r="L22" s="17">
        <f t="shared" ref="L22:L31" si="2">AA22+AB22+AC22</f>
        <v>2429791</v>
      </c>
      <c r="M22" s="17">
        <f t="shared" ref="M22:M31" si="3">X22+Y22+Z22</f>
        <v>2429791</v>
      </c>
      <c r="N22" s="17">
        <v>3660945.049999997</v>
      </c>
      <c r="O22" s="17">
        <f>'Appendix 1a'!P22-'Appendix 1c'!N23</f>
        <v>3660945.049999997</v>
      </c>
      <c r="P22" s="17">
        <v>0</v>
      </c>
      <c r="Q22" s="17">
        <f t="shared" si="0"/>
        <v>-1231154.049999997</v>
      </c>
      <c r="S22" s="17">
        <v>0</v>
      </c>
      <c r="T22" s="17" t="e">
        <f>'Appendix 1a'!U22-'Appendix 1c'!S23</f>
        <v>#VALUE!</v>
      </c>
      <c r="U22" s="17" t="e">
        <f t="shared" si="1"/>
        <v>#VALUE!</v>
      </c>
      <c r="X22" s="17">
        <v>1691592</v>
      </c>
      <c r="Y22" s="17">
        <v>738199</v>
      </c>
      <c r="Z22" s="17">
        <v>0</v>
      </c>
      <c r="AA22" s="17">
        <v>1691592</v>
      </c>
      <c r="AB22" s="17">
        <v>738199</v>
      </c>
      <c r="AC22" s="17">
        <v>0</v>
      </c>
    </row>
    <row r="23" spans="1:33" x14ac:dyDescent="0.3">
      <c r="A23" s="7" t="s">
        <v>100</v>
      </c>
      <c r="D23" s="7" t="s">
        <v>110</v>
      </c>
      <c r="E23" s="7" t="s">
        <v>102</v>
      </c>
      <c r="F23" s="7" t="s">
        <v>105</v>
      </c>
      <c r="I23" s="7">
        <v>4</v>
      </c>
      <c r="J23" s="8" t="s">
        <v>111</v>
      </c>
      <c r="L23" s="17">
        <f t="shared" si="2"/>
        <v>1886373.9969999997</v>
      </c>
      <c r="M23" s="17">
        <f t="shared" si="3"/>
        <v>1886373.9969999997</v>
      </c>
      <c r="N23" s="17">
        <v>2354358.2400000016</v>
      </c>
      <c r="O23" s="17">
        <f>'Appendix 1a'!P23-'Appendix 1c'!N24</f>
        <v>2354358.2400000016</v>
      </c>
      <c r="P23" s="17">
        <v>0</v>
      </c>
      <c r="Q23" s="17">
        <f t="shared" si="0"/>
        <v>-467984.24300000188</v>
      </c>
      <c r="S23" s="17">
        <v>0</v>
      </c>
      <c r="T23" s="17" t="e">
        <f>'Appendix 1a'!U23-'Appendix 1c'!S24</f>
        <v>#VALUE!</v>
      </c>
      <c r="U23" s="17" t="e">
        <f t="shared" si="1"/>
        <v>#VALUE!</v>
      </c>
      <c r="X23" s="17">
        <v>1881992.9969999997</v>
      </c>
      <c r="Y23" s="17">
        <v>4381</v>
      </c>
      <c r="Z23" s="17">
        <v>0</v>
      </c>
      <c r="AA23" s="17">
        <v>1881992.9969999997</v>
      </c>
      <c r="AB23" s="17">
        <v>4381</v>
      </c>
      <c r="AC23" s="17">
        <v>0</v>
      </c>
    </row>
    <row r="24" spans="1:33" x14ac:dyDescent="0.3">
      <c r="A24" s="7" t="s">
        <v>100</v>
      </c>
      <c r="D24" s="7" t="s">
        <v>112</v>
      </c>
      <c r="E24" s="7" t="s">
        <v>102</v>
      </c>
      <c r="I24" s="7">
        <v>5</v>
      </c>
      <c r="J24" s="8" t="s">
        <v>113</v>
      </c>
      <c r="L24" s="17">
        <f t="shared" si="2"/>
        <v>4372712</v>
      </c>
      <c r="M24" s="17">
        <f t="shared" si="3"/>
        <v>4372712</v>
      </c>
      <c r="N24" s="17">
        <v>4764885.4700000016</v>
      </c>
      <c r="O24" s="17">
        <f>'Appendix 1a'!P24-'Appendix 1c'!N25</f>
        <v>4764885.4700000016</v>
      </c>
      <c r="P24" s="17">
        <v>0</v>
      </c>
      <c r="Q24" s="17">
        <f t="shared" si="0"/>
        <v>-392173.4700000016</v>
      </c>
      <c r="S24" s="17">
        <v>606004.5900000002</v>
      </c>
      <c r="T24" s="17" t="e">
        <f>'Appendix 1a'!U24-'Appendix 1c'!S25+500000</f>
        <v>#VALUE!</v>
      </c>
      <c r="U24" s="17" t="e">
        <f t="shared" si="1"/>
        <v>#VALUE!</v>
      </c>
      <c r="X24" s="17">
        <v>4372712</v>
      </c>
      <c r="Y24" s="17">
        <v>0</v>
      </c>
      <c r="Z24" s="17">
        <v>0</v>
      </c>
      <c r="AA24" s="17">
        <v>4372712</v>
      </c>
      <c r="AB24" s="17">
        <v>0</v>
      </c>
      <c r="AC24" s="17">
        <v>0</v>
      </c>
    </row>
    <row r="25" spans="1:33" x14ac:dyDescent="0.3">
      <c r="A25" s="7" t="s">
        <v>100</v>
      </c>
      <c r="D25" s="7" t="s">
        <v>114</v>
      </c>
      <c r="E25" s="7" t="s">
        <v>102</v>
      </c>
      <c r="I25" s="7">
        <v>6</v>
      </c>
      <c r="J25" s="8" t="s">
        <v>115</v>
      </c>
      <c r="L25" s="17">
        <f t="shared" si="2"/>
        <v>9002333.5140000023</v>
      </c>
      <c r="M25" s="17">
        <f t="shared" si="3"/>
        <v>9002333.5140000023</v>
      </c>
      <c r="N25" s="17">
        <v>8477499.3200000059</v>
      </c>
      <c r="O25" s="17">
        <f>'Appendix 1a'!P25-'Appendix 1c'!N26</f>
        <v>8477499.3200000077</v>
      </c>
      <c r="P25" s="17">
        <v>0</v>
      </c>
      <c r="Q25" s="17">
        <f t="shared" si="0"/>
        <v>524834.19399999455</v>
      </c>
      <c r="S25" s="17">
        <v>1696988.808</v>
      </c>
      <c r="T25" s="17" t="e">
        <f>'Appendix 1a'!U25-'Appendix 1c'!S26</f>
        <v>#VALUE!</v>
      </c>
      <c r="U25" s="17" t="e">
        <f t="shared" si="1"/>
        <v>#VALUE!</v>
      </c>
      <c r="X25" s="17">
        <v>8264328.0040000016</v>
      </c>
      <c r="Y25" s="17">
        <v>738005.50999999989</v>
      </c>
      <c r="Z25" s="17">
        <v>0</v>
      </c>
      <c r="AA25" s="17">
        <v>8264328.0040000016</v>
      </c>
      <c r="AB25" s="17">
        <v>738005.50999999989</v>
      </c>
      <c r="AC25" s="17">
        <v>0</v>
      </c>
    </row>
    <row r="26" spans="1:33" ht="14.5" x14ac:dyDescent="0.35">
      <c r="A26" s="7" t="s">
        <v>100</v>
      </c>
      <c r="D26" s="7" t="s">
        <v>116</v>
      </c>
      <c r="E26" s="7" t="s">
        <v>102</v>
      </c>
      <c r="I26" s="7">
        <v>7</v>
      </c>
      <c r="J26" s="8" t="s">
        <v>117</v>
      </c>
      <c r="L26" s="17">
        <f t="shared" si="2"/>
        <v>3303379.9960000007</v>
      </c>
      <c r="M26" s="17">
        <f t="shared" si="3"/>
        <v>3303379.9960000007</v>
      </c>
      <c r="N26" s="17">
        <v>3203464.23</v>
      </c>
      <c r="O26" s="17">
        <f>'Appendix 1a'!P26-'Appendix 1c'!N27</f>
        <v>3203464.2300000009</v>
      </c>
      <c r="P26" s="17">
        <v>0</v>
      </c>
      <c r="Q26" s="17">
        <f t="shared" si="0"/>
        <v>99915.765999999829</v>
      </c>
      <c r="S26" s="17">
        <v>388663.46000000008</v>
      </c>
      <c r="T26" s="17" t="e">
        <f>'Appendix 1a'!U26-'Appendix 1c'!S27</f>
        <v>#VALUE!</v>
      </c>
      <c r="U26" s="17" t="e">
        <f t="shared" si="1"/>
        <v>#VALUE!</v>
      </c>
      <c r="X26" s="17">
        <v>3490662.9960000007</v>
      </c>
      <c r="Y26" s="17">
        <v>-187283</v>
      </c>
      <c r="Z26" s="17">
        <v>0</v>
      </c>
      <c r="AA26" s="17">
        <v>3490662.9960000007</v>
      </c>
      <c r="AB26" s="17">
        <v>-187283</v>
      </c>
      <c r="AC26" s="17">
        <v>0</v>
      </c>
      <c r="AF26" s="135"/>
      <c r="AG26" s="17"/>
    </row>
    <row r="27" spans="1:33" x14ac:dyDescent="0.3">
      <c r="A27" s="7" t="s">
        <v>100</v>
      </c>
      <c r="D27" s="87" t="s">
        <v>118</v>
      </c>
      <c r="E27" s="7" t="s">
        <v>102</v>
      </c>
      <c r="I27" s="7">
        <v>8</v>
      </c>
      <c r="J27" s="8" t="s">
        <v>119</v>
      </c>
      <c r="L27" s="17">
        <f>AA27+AB27+AC27</f>
        <v>27857205.879999999</v>
      </c>
      <c r="M27" s="17">
        <f>X27+Y27+Z27</f>
        <v>27857205.879999999</v>
      </c>
      <c r="N27" s="17">
        <v>28771844.179999936</v>
      </c>
      <c r="O27" s="17">
        <f>'Appendix 1a'!P27-'Appendix 1c'!N28</f>
        <v>28771844.179999951</v>
      </c>
      <c r="P27" s="17">
        <v>0</v>
      </c>
      <c r="Q27" s="17">
        <f t="shared" si="0"/>
        <v>-914638.29999995232</v>
      </c>
      <c r="S27" s="17">
        <v>21798686.430999994</v>
      </c>
      <c r="T27" s="17" t="e">
        <f>'Appendix 1a'!U27-'Appendix 1c'!S28</f>
        <v>#VALUE!</v>
      </c>
      <c r="U27" s="17" t="e">
        <f t="shared" si="1"/>
        <v>#VALUE!</v>
      </c>
      <c r="X27" s="17">
        <v>25014203</v>
      </c>
      <c r="Y27" s="17">
        <v>2843002.8799999999</v>
      </c>
      <c r="Z27" s="17">
        <v>0</v>
      </c>
      <c r="AA27" s="17">
        <v>25014203</v>
      </c>
      <c r="AB27" s="17">
        <v>2843002.8799999999</v>
      </c>
      <c r="AC27" s="17">
        <v>0</v>
      </c>
    </row>
    <row r="28" spans="1:33" x14ac:dyDescent="0.3">
      <c r="A28" s="7" t="s">
        <v>100</v>
      </c>
      <c r="E28" s="7" t="s">
        <v>120</v>
      </c>
      <c r="I28" s="7">
        <v>9</v>
      </c>
      <c r="J28" s="8" t="s">
        <v>121</v>
      </c>
      <c r="L28" s="17">
        <f t="shared" si="2"/>
        <v>365057</v>
      </c>
      <c r="M28" s="17">
        <f t="shared" si="3"/>
        <v>365057</v>
      </c>
      <c r="N28" s="17">
        <v>265989.24999999994</v>
      </c>
      <c r="O28" s="17">
        <f>'Appendix 1a'!P28-'Appendix 1c'!N29</f>
        <v>265989.24999999994</v>
      </c>
      <c r="P28" s="17">
        <v>0</v>
      </c>
      <c r="Q28" s="17">
        <f t="shared" si="0"/>
        <v>99067.750000000058</v>
      </c>
      <c r="S28" s="17">
        <v>6824.68</v>
      </c>
      <c r="T28" s="17">
        <f>'Appendix 1a'!U28-'Appendix 1c'!S29</f>
        <v>365057</v>
      </c>
      <c r="U28" s="17">
        <f t="shared" si="1"/>
        <v>0</v>
      </c>
      <c r="X28" s="17">
        <v>365057</v>
      </c>
      <c r="Y28" s="17">
        <v>0</v>
      </c>
      <c r="Z28" s="17">
        <v>0</v>
      </c>
      <c r="AA28" s="17">
        <v>365057</v>
      </c>
      <c r="AB28" s="17">
        <v>0</v>
      </c>
      <c r="AC28" s="17">
        <v>0</v>
      </c>
    </row>
    <row r="29" spans="1:33" x14ac:dyDescent="0.3">
      <c r="A29" s="7" t="s">
        <v>100</v>
      </c>
      <c r="E29" s="7" t="s">
        <v>122</v>
      </c>
      <c r="I29" s="7">
        <v>10</v>
      </c>
      <c r="J29" s="8" t="s">
        <v>123</v>
      </c>
      <c r="L29" s="17">
        <f t="shared" si="2"/>
        <v>213993</v>
      </c>
      <c r="M29" s="17">
        <f t="shared" si="3"/>
        <v>213993</v>
      </c>
      <c r="N29" s="17">
        <v>157339.13999999996</v>
      </c>
      <c r="O29" s="17">
        <f>'Appendix 1a'!P29-'Appendix 1c'!N30</f>
        <v>157339.13999999996</v>
      </c>
      <c r="P29" s="17">
        <v>0</v>
      </c>
      <c r="Q29" s="17">
        <f t="shared" si="0"/>
        <v>56653.860000000044</v>
      </c>
      <c r="S29" s="17">
        <v>1491.2800000000002</v>
      </c>
      <c r="T29" s="17">
        <f>'Appendix 1a'!U29-'Appendix 1c'!S30</f>
        <v>213993</v>
      </c>
      <c r="U29" s="17">
        <f t="shared" si="1"/>
        <v>0</v>
      </c>
      <c r="X29" s="17">
        <v>213993</v>
      </c>
      <c r="Y29" s="17">
        <v>0</v>
      </c>
      <c r="Z29" s="17">
        <v>0</v>
      </c>
      <c r="AA29" s="17">
        <v>213993</v>
      </c>
      <c r="AB29" s="17">
        <v>0</v>
      </c>
      <c r="AC29" s="17">
        <v>0</v>
      </c>
    </row>
    <row r="30" spans="1:33" x14ac:dyDescent="0.3">
      <c r="A30" s="7" t="s">
        <v>100</v>
      </c>
      <c r="D30" s="7">
        <v>11790</v>
      </c>
      <c r="E30" s="7" t="s">
        <v>102</v>
      </c>
      <c r="I30" s="7">
        <v>11</v>
      </c>
      <c r="J30" s="8" t="s">
        <v>124</v>
      </c>
      <c r="L30" s="17">
        <f t="shared" si="2"/>
        <v>1400688</v>
      </c>
      <c r="M30" s="17">
        <f t="shared" si="3"/>
        <v>1400688</v>
      </c>
      <c r="N30" s="17">
        <v>1532852.11</v>
      </c>
      <c r="O30" s="17">
        <f>'Appendix 1a'!P30-'Appendix 1c'!N31</f>
        <v>1532852.11</v>
      </c>
      <c r="P30" s="17">
        <v>0</v>
      </c>
      <c r="Q30" s="17">
        <f t="shared" si="0"/>
        <v>-132164.1100000001</v>
      </c>
      <c r="S30" s="17">
        <v>0</v>
      </c>
      <c r="T30" s="17" t="e">
        <f>'Appendix 1a'!U30-'Appendix 1c'!S31</f>
        <v>#VALUE!</v>
      </c>
      <c r="U30" s="17" t="e">
        <f t="shared" si="1"/>
        <v>#VALUE!</v>
      </c>
      <c r="X30" s="17">
        <v>1400688</v>
      </c>
      <c r="Y30" s="17">
        <v>0</v>
      </c>
      <c r="Z30" s="17">
        <v>0</v>
      </c>
      <c r="AA30" s="17">
        <v>1400688</v>
      </c>
      <c r="AB30" s="17">
        <v>0</v>
      </c>
      <c r="AC30" s="17">
        <v>0</v>
      </c>
    </row>
    <row r="31" spans="1:33" x14ac:dyDescent="0.3">
      <c r="A31" s="7" t="s">
        <v>100</v>
      </c>
      <c r="D31" s="7" t="s">
        <v>125</v>
      </c>
      <c r="E31" s="7" t="s">
        <v>102</v>
      </c>
      <c r="I31" s="7">
        <v>12</v>
      </c>
      <c r="J31" s="8" t="s">
        <v>126</v>
      </c>
      <c r="L31" s="17">
        <f t="shared" si="2"/>
        <v>1189656</v>
      </c>
      <c r="M31" s="17">
        <f t="shared" si="3"/>
        <v>1189656</v>
      </c>
      <c r="N31" s="17">
        <v>220593.56</v>
      </c>
      <c r="O31" s="17">
        <f>'Appendix 1a'!P31-'Appendix 1c'!N32</f>
        <v>220593.56</v>
      </c>
      <c r="P31" s="17">
        <v>0</v>
      </c>
      <c r="Q31" s="17">
        <f t="shared" si="0"/>
        <v>969062.44</v>
      </c>
      <c r="S31" s="17">
        <v>0</v>
      </c>
      <c r="T31" s="17" t="e">
        <f>'Appendix 1a'!U31-'Appendix 1c'!S32</f>
        <v>#VALUE!</v>
      </c>
      <c r="U31" s="17" t="e">
        <f t="shared" si="1"/>
        <v>#VALUE!</v>
      </c>
      <c r="X31" s="17">
        <v>1189656</v>
      </c>
      <c r="Y31" s="17">
        <v>0</v>
      </c>
      <c r="Z31" s="17">
        <v>0</v>
      </c>
      <c r="AA31" s="17">
        <v>1189656</v>
      </c>
      <c r="AB31" s="17">
        <v>0</v>
      </c>
      <c r="AC31" s="17">
        <v>0</v>
      </c>
    </row>
    <row r="33" spans="1:30" x14ac:dyDescent="0.3">
      <c r="J33" s="13"/>
      <c r="K33" s="14"/>
      <c r="L33" s="20">
        <f t="shared" ref="L33:Q33" si="4">SUM(L20:L32)</f>
        <v>191300448.38699999</v>
      </c>
      <c r="M33" s="20">
        <f t="shared" si="4"/>
        <v>191300448.38699999</v>
      </c>
      <c r="N33" s="20">
        <f t="shared" si="4"/>
        <v>194722936.48999929</v>
      </c>
      <c r="O33" s="20">
        <f t="shared" si="4"/>
        <v>194703601.98999932</v>
      </c>
      <c r="P33" s="20">
        <f t="shared" si="4"/>
        <v>0</v>
      </c>
      <c r="Q33" s="20">
        <f t="shared" si="4"/>
        <v>-3403153.6029992928</v>
      </c>
      <c r="R33" s="18"/>
      <c r="S33" s="20">
        <f>SUM(S20:S32)</f>
        <v>24810652.415999994</v>
      </c>
      <c r="T33" s="20" t="e">
        <f>SUM(T20:T32)</f>
        <v>#VALUE!</v>
      </c>
      <c r="U33" s="20" t="e">
        <f>SUM(U20:U32)</f>
        <v>#VALUE!</v>
      </c>
      <c r="V33" s="22"/>
      <c r="W33" s="18"/>
      <c r="X33" s="20">
        <f t="shared" ref="X33:AC33" si="5">SUM(X20:X32)</f>
        <v>186765849.99700001</v>
      </c>
      <c r="Y33" s="20">
        <f t="shared" si="5"/>
        <v>4534598.3899999997</v>
      </c>
      <c r="Z33" s="20">
        <f t="shared" si="5"/>
        <v>0</v>
      </c>
      <c r="AA33" s="20">
        <f t="shared" si="5"/>
        <v>186765849.99700001</v>
      </c>
      <c r="AB33" s="20">
        <f t="shared" si="5"/>
        <v>4534598.3899999997</v>
      </c>
      <c r="AC33" s="20">
        <f t="shared" si="5"/>
        <v>0</v>
      </c>
    </row>
    <row r="35" spans="1:30" ht="14" x14ac:dyDescent="0.3">
      <c r="J35" s="12" t="s">
        <v>127</v>
      </c>
    </row>
    <row r="36" spans="1:30" x14ac:dyDescent="0.3">
      <c r="A36" s="7" t="s">
        <v>100</v>
      </c>
      <c r="D36" s="7">
        <v>14113</v>
      </c>
      <c r="E36" s="7" t="s">
        <v>128</v>
      </c>
      <c r="I36" s="7">
        <v>13</v>
      </c>
      <c r="J36" s="8" t="s">
        <v>129</v>
      </c>
      <c r="L36" s="17">
        <f t="shared" ref="L36:L37" si="6">AA36+AB36+AC36</f>
        <v>0</v>
      </c>
      <c r="M36" s="17">
        <f t="shared" ref="M36:M37" si="7">X36+Y36+Z36</f>
        <v>0</v>
      </c>
      <c r="N36" s="17">
        <v>0</v>
      </c>
      <c r="O36" s="17">
        <f>'Appendix 1a'!P36-'Appendix 1c'!N37</f>
        <v>0</v>
      </c>
      <c r="P36" s="17">
        <v>0</v>
      </c>
      <c r="Q36" s="17">
        <f t="shared" ref="Q36:Q37" si="8">M36-O36-P36</f>
        <v>0</v>
      </c>
      <c r="S36" s="17">
        <v>0</v>
      </c>
      <c r="T36" s="17" t="e">
        <f>'Appendix 1a'!U36-'Appendix 1c'!S37</f>
        <v>#VALUE!</v>
      </c>
      <c r="U36" s="17" t="e">
        <f t="shared" ref="U36:U37" si="9">L36-T36</f>
        <v>#VALUE!</v>
      </c>
      <c r="V36" s="18"/>
      <c r="W36" s="18"/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8"/>
    </row>
    <row r="37" spans="1:30" x14ac:dyDescent="0.3">
      <c r="A37" s="7" t="s">
        <v>100</v>
      </c>
      <c r="E37" s="7" t="s">
        <v>130</v>
      </c>
      <c r="I37" s="7">
        <v>14</v>
      </c>
      <c r="J37" s="8" t="s">
        <v>131</v>
      </c>
      <c r="L37" s="17">
        <f t="shared" si="6"/>
        <v>0</v>
      </c>
      <c r="M37" s="17">
        <f t="shared" si="7"/>
        <v>0</v>
      </c>
      <c r="N37" s="17">
        <v>0</v>
      </c>
      <c r="O37" s="17">
        <f>'Appendix 1a'!P37-'Appendix 1c'!N38</f>
        <v>0</v>
      </c>
      <c r="P37" s="17">
        <v>0</v>
      </c>
      <c r="Q37" s="17">
        <f t="shared" si="8"/>
        <v>0</v>
      </c>
      <c r="S37" s="17">
        <v>0</v>
      </c>
      <c r="T37" s="17" t="e">
        <f>'Appendix 1a'!U37-'Appendix 1c'!S38</f>
        <v>#VALUE!</v>
      </c>
      <c r="U37" s="17" t="e">
        <f t="shared" si="9"/>
        <v>#VALUE!</v>
      </c>
      <c r="V37" s="18"/>
      <c r="W37" s="18"/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8"/>
    </row>
    <row r="38" spans="1:30" x14ac:dyDescent="0.3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8"/>
    </row>
    <row r="39" spans="1:30" x14ac:dyDescent="0.3">
      <c r="J39" s="13"/>
      <c r="K39" s="14"/>
      <c r="L39" s="20">
        <f>SUM(L36:L37)</f>
        <v>0</v>
      </c>
      <c r="M39" s="20">
        <f>SUM(M36:M37)</f>
        <v>0</v>
      </c>
      <c r="N39" s="20">
        <f t="shared" ref="N39:U39" si="10">SUM(N36:N37)</f>
        <v>0</v>
      </c>
      <c r="O39" s="20">
        <f t="shared" si="10"/>
        <v>0</v>
      </c>
      <c r="P39" s="20">
        <f t="shared" si="10"/>
        <v>0</v>
      </c>
      <c r="Q39" s="20">
        <f t="shared" si="10"/>
        <v>0</v>
      </c>
      <c r="R39" s="18"/>
      <c r="S39" s="20">
        <f t="shared" ref="S39" si="11">SUM(S36:S37)</f>
        <v>0</v>
      </c>
      <c r="T39" s="20" t="e">
        <f t="shared" si="10"/>
        <v>#VALUE!</v>
      </c>
      <c r="U39" s="20" t="e">
        <f t="shared" si="10"/>
        <v>#VALUE!</v>
      </c>
      <c r="V39" s="22"/>
      <c r="W39" s="18"/>
      <c r="X39" s="20">
        <f t="shared" ref="X39:AC39" si="12">SUM(X36:X37)</f>
        <v>0</v>
      </c>
      <c r="Y39" s="20">
        <f t="shared" si="12"/>
        <v>0</v>
      </c>
      <c r="Z39" s="20">
        <f t="shared" si="12"/>
        <v>0</v>
      </c>
      <c r="AA39" s="20">
        <f t="shared" si="12"/>
        <v>0</v>
      </c>
      <c r="AB39" s="20">
        <f t="shared" si="12"/>
        <v>0</v>
      </c>
      <c r="AC39" s="20">
        <f t="shared" si="12"/>
        <v>0</v>
      </c>
      <c r="AD39" s="8"/>
    </row>
    <row r="40" spans="1:30" x14ac:dyDescent="0.3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8"/>
    </row>
    <row r="41" spans="1:30" ht="14" x14ac:dyDescent="0.3">
      <c r="J41" s="12" t="s">
        <v>132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8"/>
    </row>
    <row r="42" spans="1:30" x14ac:dyDescent="0.3">
      <c r="A42" s="7" t="s">
        <v>100</v>
      </c>
      <c r="D42" s="7">
        <v>15320</v>
      </c>
      <c r="E42" s="7" t="s">
        <v>102</v>
      </c>
      <c r="I42" s="7">
        <v>15</v>
      </c>
      <c r="J42" s="8" t="s">
        <v>133</v>
      </c>
      <c r="L42" s="17">
        <f t="shared" ref="L42:L43" si="13">AA42+AB42+AC42</f>
        <v>-750000</v>
      </c>
      <c r="M42" s="17">
        <f t="shared" ref="M42:M43" si="14">X42+Y42+Z42</f>
        <v>-750000</v>
      </c>
      <c r="N42" s="17">
        <v>-1883312.6099999989</v>
      </c>
      <c r="O42" s="17">
        <f>'Appendix 1a'!P42-'Appendix 1c'!N43</f>
        <v>-1883312.6099999989</v>
      </c>
      <c r="P42" s="17">
        <v>0</v>
      </c>
      <c r="Q42" s="17">
        <f t="shared" ref="Q42:Q43" si="15">M42-O42-P42</f>
        <v>1133312.6099999989</v>
      </c>
      <c r="S42" s="17">
        <v>0</v>
      </c>
      <c r="T42" s="17" t="e">
        <f>'Appendix 1a'!U42-'Appendix 1c'!S43</f>
        <v>#VALUE!</v>
      </c>
      <c r="U42" s="17" t="e">
        <f t="shared" ref="U42:U43" si="16">L42-T42</f>
        <v>#VALUE!</v>
      </c>
      <c r="V42" s="18"/>
      <c r="W42" s="18"/>
      <c r="X42" s="18">
        <v>-750000</v>
      </c>
      <c r="Y42" s="18">
        <v>0</v>
      </c>
      <c r="Z42" s="18">
        <v>0</v>
      </c>
      <c r="AA42" s="18">
        <v>-750000</v>
      </c>
      <c r="AB42" s="18">
        <v>0</v>
      </c>
      <c r="AC42" s="18">
        <v>0</v>
      </c>
      <c r="AD42" s="8"/>
    </row>
    <row r="43" spans="1:30" x14ac:dyDescent="0.3">
      <c r="A43" s="7" t="s">
        <v>100</v>
      </c>
      <c r="D43" s="7" t="s">
        <v>134</v>
      </c>
      <c r="E43" s="7" t="s">
        <v>102</v>
      </c>
      <c r="I43" s="7">
        <v>16</v>
      </c>
      <c r="J43" s="8" t="s">
        <v>135</v>
      </c>
      <c r="L43" s="17">
        <f t="shared" si="13"/>
        <v>-23026421</v>
      </c>
      <c r="M43" s="17">
        <f t="shared" si="14"/>
        <v>-23026421</v>
      </c>
      <c r="N43" s="17">
        <v>-32163004.37999998</v>
      </c>
      <c r="O43" s="17">
        <f>'Appendix 1a'!P43-'Appendix 1c'!N44</f>
        <v>-32163004.379999962</v>
      </c>
      <c r="P43" s="17">
        <v>0</v>
      </c>
      <c r="Q43" s="17">
        <f t="shared" si="15"/>
        <v>9136583.3799999617</v>
      </c>
      <c r="S43" s="17">
        <v>0</v>
      </c>
      <c r="T43" s="17" t="e">
        <f>'Appendix 1a'!U43-'Appendix 1c'!S44</f>
        <v>#VALUE!</v>
      </c>
      <c r="U43" s="17" t="e">
        <f t="shared" si="16"/>
        <v>#VALUE!</v>
      </c>
      <c r="V43" s="18"/>
      <c r="W43" s="18"/>
      <c r="X43" s="18">
        <v>-21298327</v>
      </c>
      <c r="Y43" s="18">
        <v>-1728094</v>
      </c>
      <c r="Z43" s="18">
        <v>0</v>
      </c>
      <c r="AA43" s="18">
        <v>-21298327</v>
      </c>
      <c r="AB43" s="18">
        <v>-1728094</v>
      </c>
      <c r="AC43" s="18">
        <v>0</v>
      </c>
      <c r="AD43" s="8"/>
    </row>
    <row r="44" spans="1:30" x14ac:dyDescent="0.3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8"/>
    </row>
    <row r="45" spans="1:30" x14ac:dyDescent="0.3">
      <c r="J45" s="13"/>
      <c r="K45" s="14"/>
      <c r="L45" s="20">
        <f>SUM(L42:L44)</f>
        <v>-23776421</v>
      </c>
      <c r="M45" s="20">
        <f>SUM(M42:M44)</f>
        <v>-23776421</v>
      </c>
      <c r="N45" s="20">
        <f t="shared" ref="N45:Q45" si="17">SUM(N42:N44)</f>
        <v>-34046316.98999998</v>
      </c>
      <c r="O45" s="20">
        <f t="shared" ref="O45" si="18">SUM(O42:O44)</f>
        <v>-34046316.989999957</v>
      </c>
      <c r="P45" s="20">
        <f t="shared" si="17"/>
        <v>0</v>
      </c>
      <c r="Q45" s="20">
        <f t="shared" si="17"/>
        <v>10269895.989999961</v>
      </c>
      <c r="R45" s="18"/>
      <c r="S45" s="20">
        <f t="shared" ref="S45" si="19">SUM(S42:S44)</f>
        <v>0</v>
      </c>
      <c r="T45" s="20" t="e">
        <f t="shared" ref="T45:U45" si="20">SUM(T42:T44)</f>
        <v>#VALUE!</v>
      </c>
      <c r="U45" s="20" t="e">
        <f t="shared" si="20"/>
        <v>#VALUE!</v>
      </c>
      <c r="V45" s="22"/>
      <c r="W45" s="18"/>
      <c r="X45" s="20">
        <f>SUM(X42:X44)</f>
        <v>-22048327</v>
      </c>
      <c r="Y45" s="20">
        <f t="shared" ref="Y45:AC45" si="21">SUM(Y42:Y44)</f>
        <v>-1728094</v>
      </c>
      <c r="Z45" s="20">
        <f t="shared" si="21"/>
        <v>0</v>
      </c>
      <c r="AA45" s="20">
        <f t="shared" si="21"/>
        <v>-22048327</v>
      </c>
      <c r="AB45" s="20">
        <f t="shared" si="21"/>
        <v>-1728094</v>
      </c>
      <c r="AC45" s="20">
        <f t="shared" si="21"/>
        <v>0</v>
      </c>
      <c r="AD45" s="8"/>
    </row>
    <row r="46" spans="1:30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8"/>
    </row>
    <row r="47" spans="1:30" x14ac:dyDescent="0.3">
      <c r="I47" s="7">
        <v>17</v>
      </c>
      <c r="J47" s="27" t="s">
        <v>136</v>
      </c>
      <c r="K47" s="28"/>
      <c r="L47" s="26">
        <f>L45+L39+L33</f>
        <v>167524027.38699999</v>
      </c>
      <c r="M47" s="26">
        <f>M45+M39+M33</f>
        <v>167524027.38699999</v>
      </c>
      <c r="N47" s="26">
        <f t="shared" ref="N47:Q47" si="22">N45+N39+N33</f>
        <v>160676619.49999931</v>
      </c>
      <c r="O47" s="26">
        <f t="shared" ref="O47" si="23">O45+O39+O33</f>
        <v>160657284.99999937</v>
      </c>
      <c r="P47" s="26">
        <f t="shared" si="22"/>
        <v>0</v>
      </c>
      <c r="Q47" s="26">
        <f t="shared" si="22"/>
        <v>6866742.3870006688</v>
      </c>
      <c r="R47" s="18"/>
      <c r="S47" s="26">
        <f t="shared" ref="S47" si="24">S45+S39+S33</f>
        <v>24810652.415999994</v>
      </c>
      <c r="T47" s="26" t="e">
        <f t="shared" ref="T47:U47" si="25">T45+T39+T33</f>
        <v>#VALUE!</v>
      </c>
      <c r="U47" s="26" t="e">
        <f t="shared" si="25"/>
        <v>#VALUE!</v>
      </c>
      <c r="V47" s="26"/>
      <c r="W47" s="18"/>
      <c r="X47" s="26">
        <f t="shared" ref="X47:AC47" si="26">X45+X39+X33</f>
        <v>164717522.99700001</v>
      </c>
      <c r="Y47" s="26">
        <f t="shared" si="26"/>
        <v>2806504.3899999997</v>
      </c>
      <c r="Z47" s="26">
        <f t="shared" si="26"/>
        <v>0</v>
      </c>
      <c r="AA47" s="26">
        <f t="shared" si="26"/>
        <v>164717522.99700001</v>
      </c>
      <c r="AB47" s="26">
        <f t="shared" si="26"/>
        <v>2806504.3899999997</v>
      </c>
      <c r="AC47" s="26">
        <f t="shared" si="26"/>
        <v>0</v>
      </c>
      <c r="AD47" s="8"/>
    </row>
    <row r="48" spans="1:30" x14ac:dyDescent="0.3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8"/>
    </row>
    <row r="49" spans="1:30" ht="14" x14ac:dyDescent="0.3">
      <c r="J49" s="12" t="s">
        <v>137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8"/>
    </row>
    <row r="50" spans="1:30" x14ac:dyDescent="0.3">
      <c r="A50" s="7" t="s">
        <v>100</v>
      </c>
      <c r="D50" s="7" t="s">
        <v>138</v>
      </c>
      <c r="E50" s="7" t="s">
        <v>102</v>
      </c>
      <c r="I50" s="7">
        <v>18</v>
      </c>
      <c r="J50" s="8" t="s">
        <v>139</v>
      </c>
      <c r="L50" s="17">
        <f>AA50+AB50+AC50</f>
        <v>220849</v>
      </c>
      <c r="M50" s="17">
        <f>X50+Y50+Z50</f>
        <v>220849</v>
      </c>
      <c r="N50" s="17">
        <v>4489766.4000000004</v>
      </c>
      <c r="O50" s="17">
        <f>'Appendix 1a'!P50-'Appendix 1c'!N51</f>
        <v>220849</v>
      </c>
      <c r="P50" s="17">
        <v>0</v>
      </c>
      <c r="Q50" s="17">
        <f t="shared" ref="Q50:Q51" si="27">M50-O50-P50</f>
        <v>0</v>
      </c>
      <c r="S50" s="17">
        <v>0</v>
      </c>
      <c r="T50" s="17" t="e">
        <f>'Appendix 1a'!U50-'Appendix 1c'!S51</f>
        <v>#VALUE!</v>
      </c>
      <c r="U50" s="17" t="e">
        <f t="shared" ref="U50:U51" si="28">L50-T50</f>
        <v>#VALUE!</v>
      </c>
      <c r="X50" s="17">
        <v>220849</v>
      </c>
      <c r="Y50" s="17">
        <v>0</v>
      </c>
      <c r="Z50" s="17">
        <v>0</v>
      </c>
      <c r="AA50" s="17">
        <v>220849</v>
      </c>
      <c r="AB50" s="17">
        <v>0</v>
      </c>
      <c r="AC50" s="17">
        <v>0</v>
      </c>
    </row>
    <row r="51" spans="1:30" x14ac:dyDescent="0.3">
      <c r="A51" s="7" t="s">
        <v>100</v>
      </c>
      <c r="D51" s="7" t="s">
        <v>140</v>
      </c>
      <c r="E51" s="7" t="s">
        <v>102</v>
      </c>
      <c r="I51" s="7">
        <v>19</v>
      </c>
      <c r="J51" s="8" t="s">
        <v>141</v>
      </c>
      <c r="L51" s="17">
        <f>AA51+AB51+AC51</f>
        <v>7355202</v>
      </c>
      <c r="M51" s="17">
        <f>X51+Y51+Z51</f>
        <v>7355202</v>
      </c>
      <c r="N51" s="17">
        <v>7354702</v>
      </c>
      <c r="O51" s="17">
        <f>'Appendix 1a'!P51-'Appendix 1c'!N52</f>
        <v>7354702</v>
      </c>
      <c r="P51" s="17">
        <v>0</v>
      </c>
      <c r="Q51" s="17">
        <f t="shared" si="27"/>
        <v>500</v>
      </c>
      <c r="S51" s="17">
        <v>0</v>
      </c>
      <c r="T51" s="17" t="e">
        <f>'Appendix 1a'!U51-'Appendix 1c'!S52</f>
        <v>#VALUE!</v>
      </c>
      <c r="U51" s="17" t="e">
        <f t="shared" si="28"/>
        <v>#VALUE!</v>
      </c>
      <c r="X51" s="17">
        <v>7150500</v>
      </c>
      <c r="Y51" s="17">
        <v>204702</v>
      </c>
      <c r="Z51" s="17">
        <v>0</v>
      </c>
      <c r="AA51" s="17">
        <v>7150500</v>
      </c>
      <c r="AB51" s="17">
        <v>204702</v>
      </c>
      <c r="AC51" s="17">
        <v>0</v>
      </c>
    </row>
    <row r="53" spans="1:30" s="8" customFormat="1" x14ac:dyDescent="0.3">
      <c r="J53" s="13" t="s">
        <v>142</v>
      </c>
      <c r="K53" s="14"/>
      <c r="L53" s="20">
        <f t="shared" ref="L53:Q53" si="29">SUM(L50:L52)</f>
        <v>7576051</v>
      </c>
      <c r="M53" s="20">
        <f t="shared" si="29"/>
        <v>7576051</v>
      </c>
      <c r="N53" s="20">
        <f t="shared" si="29"/>
        <v>11844468.4</v>
      </c>
      <c r="O53" s="20">
        <f t="shared" si="29"/>
        <v>7575551</v>
      </c>
      <c r="P53" s="20">
        <f t="shared" si="29"/>
        <v>0</v>
      </c>
      <c r="Q53" s="20">
        <f t="shared" si="29"/>
        <v>500</v>
      </c>
      <c r="R53" s="18"/>
      <c r="S53" s="20">
        <f>SUM(S50:S52)</f>
        <v>0</v>
      </c>
      <c r="T53" s="20" t="e">
        <f>SUM(T50:T52)</f>
        <v>#VALUE!</v>
      </c>
      <c r="U53" s="20" t="e">
        <f>SUM(U50:U52)</f>
        <v>#VALUE!</v>
      </c>
      <c r="V53" s="22"/>
      <c r="W53" s="18"/>
      <c r="X53" s="20">
        <f t="shared" ref="X53:AC53" si="30">SUM(X50:X52)</f>
        <v>7371349</v>
      </c>
      <c r="Y53" s="20">
        <f t="shared" si="30"/>
        <v>204702</v>
      </c>
      <c r="Z53" s="20">
        <f t="shared" si="30"/>
        <v>0</v>
      </c>
      <c r="AA53" s="20">
        <f t="shared" si="30"/>
        <v>7371349</v>
      </c>
      <c r="AB53" s="20">
        <f t="shared" si="30"/>
        <v>204702</v>
      </c>
      <c r="AC53" s="20">
        <f t="shared" si="30"/>
        <v>0</v>
      </c>
      <c r="AD53" s="7"/>
    </row>
    <row r="54" spans="1:30" s="8" customFormat="1" x14ac:dyDescent="0.3">
      <c r="J54" s="29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30"/>
      <c r="W54" s="18"/>
      <c r="X54" s="18"/>
      <c r="Y54" s="18"/>
      <c r="Z54" s="18"/>
      <c r="AA54" s="18"/>
      <c r="AB54" s="18"/>
      <c r="AC54" s="18"/>
      <c r="AD54" s="7"/>
    </row>
    <row r="55" spans="1:30" s="8" customFormat="1" x14ac:dyDescent="0.3">
      <c r="I55" s="7">
        <v>20</v>
      </c>
      <c r="J55" s="27" t="s">
        <v>143</v>
      </c>
      <c r="K55" s="28"/>
      <c r="L55" s="26">
        <f t="shared" ref="L55:Q55" si="31">L47+L53</f>
        <v>175100078.38699999</v>
      </c>
      <c r="M55" s="26">
        <f t="shared" si="31"/>
        <v>175100078.38699999</v>
      </c>
      <c r="N55" s="26">
        <f t="shared" si="31"/>
        <v>172521087.89999932</v>
      </c>
      <c r="O55" s="26">
        <f t="shared" si="31"/>
        <v>168232835.99999937</v>
      </c>
      <c r="P55" s="26">
        <f t="shared" si="31"/>
        <v>0</v>
      </c>
      <c r="Q55" s="26">
        <f t="shared" si="31"/>
        <v>6867242.3870006688</v>
      </c>
      <c r="R55" s="18"/>
      <c r="S55" s="26">
        <f>S47+S53</f>
        <v>24810652.415999994</v>
      </c>
      <c r="T55" s="26" t="e">
        <f>T47+T53</f>
        <v>#VALUE!</v>
      </c>
      <c r="U55" s="26" t="e">
        <f>U47+U53</f>
        <v>#VALUE!</v>
      </c>
      <c r="V55" s="26"/>
      <c r="W55" s="18"/>
      <c r="X55" s="26">
        <f t="shared" ref="X55:AC55" si="32">X47+X53</f>
        <v>172088871.99700001</v>
      </c>
      <c r="Y55" s="26">
        <f t="shared" si="32"/>
        <v>3011206.3899999997</v>
      </c>
      <c r="Z55" s="26">
        <f t="shared" si="32"/>
        <v>0</v>
      </c>
      <c r="AA55" s="26">
        <f t="shared" si="32"/>
        <v>172088871.99700001</v>
      </c>
      <c r="AB55" s="26">
        <f t="shared" si="32"/>
        <v>3011206.3899999997</v>
      </c>
      <c r="AC55" s="26">
        <f t="shared" si="32"/>
        <v>0</v>
      </c>
      <c r="AD55" s="7"/>
    </row>
    <row r="57" spans="1:30" x14ac:dyDescent="0.3">
      <c r="I57" s="7">
        <v>21</v>
      </c>
      <c r="J57" s="8" t="s">
        <v>144</v>
      </c>
    </row>
    <row r="59" spans="1:30" x14ac:dyDescent="0.3">
      <c r="A59" s="7" t="s">
        <v>100</v>
      </c>
      <c r="D59" s="7">
        <v>16103</v>
      </c>
      <c r="E59" s="7" t="s">
        <v>102</v>
      </c>
      <c r="I59" s="7">
        <v>22</v>
      </c>
      <c r="J59" s="8" t="s">
        <v>145</v>
      </c>
      <c r="L59" s="17">
        <f t="shared" ref="L59:L65" si="33">AA59+AB59+AC59</f>
        <v>-25983210</v>
      </c>
      <c r="M59" s="17">
        <f t="shared" ref="M59:M65" si="34">X59+Y59+Z59</f>
        <v>-25983210</v>
      </c>
      <c r="N59" s="17">
        <v>-25983256</v>
      </c>
      <c r="O59" s="17">
        <f>'Appendix 1a'!P59-'Appendix 1c'!N60</f>
        <v>-25983256</v>
      </c>
      <c r="P59" s="17">
        <v>0</v>
      </c>
      <c r="Q59" s="17">
        <f t="shared" ref="Q59:Q65" si="35">M59-O59-P59</f>
        <v>46</v>
      </c>
      <c r="S59" s="17">
        <v>0</v>
      </c>
      <c r="T59" s="17">
        <f>L59</f>
        <v>-25983210</v>
      </c>
      <c r="U59" s="17">
        <f t="shared" ref="U59:U65" si="36">L59-T59</f>
        <v>0</v>
      </c>
      <c r="X59" s="17">
        <v>-25983210</v>
      </c>
      <c r="Y59" s="17">
        <v>0</v>
      </c>
      <c r="Z59" s="17">
        <v>0</v>
      </c>
      <c r="AA59" s="17">
        <v>-25983210</v>
      </c>
      <c r="AB59" s="17">
        <v>0</v>
      </c>
      <c r="AC59" s="17">
        <v>0</v>
      </c>
    </row>
    <row r="60" spans="1:30" x14ac:dyDescent="0.3">
      <c r="A60" s="7" t="s">
        <v>100</v>
      </c>
      <c r="D60" s="7">
        <v>16100</v>
      </c>
      <c r="E60" s="7" t="s">
        <v>102</v>
      </c>
      <c r="I60" s="7">
        <v>23</v>
      </c>
      <c r="J60" s="8" t="s">
        <v>146</v>
      </c>
      <c r="L60" s="17">
        <f t="shared" si="33"/>
        <v>-212778</v>
      </c>
      <c r="M60" s="17">
        <f t="shared" si="34"/>
        <v>-212778</v>
      </c>
      <c r="N60" s="17">
        <v>-212731.35</v>
      </c>
      <c r="O60" s="17">
        <f>'Appendix 1a'!P60-'Appendix 1c'!N61</f>
        <v>-212731.35</v>
      </c>
      <c r="P60" s="17">
        <v>0</v>
      </c>
      <c r="Q60" s="17">
        <f t="shared" si="35"/>
        <v>-46.649999999994179</v>
      </c>
      <c r="S60" s="17">
        <v>0</v>
      </c>
      <c r="T60" s="17" t="e">
        <f>'Appendix 1a'!U60-'Appendix 1c'!S61</f>
        <v>#VALUE!</v>
      </c>
      <c r="U60" s="17" t="e">
        <f t="shared" si="36"/>
        <v>#VALUE!</v>
      </c>
      <c r="X60" s="17">
        <v>-212778</v>
      </c>
      <c r="Y60" s="17">
        <v>0</v>
      </c>
      <c r="Z60" s="17">
        <v>0</v>
      </c>
      <c r="AA60" s="17">
        <v>-212778</v>
      </c>
      <c r="AB60" s="17">
        <v>0</v>
      </c>
      <c r="AC60" s="17">
        <v>0</v>
      </c>
    </row>
    <row r="61" spans="1:30" x14ac:dyDescent="0.3">
      <c r="A61" s="7" t="s">
        <v>100</v>
      </c>
      <c r="D61" s="7">
        <v>16106</v>
      </c>
      <c r="E61" s="7" t="s">
        <v>102</v>
      </c>
      <c r="I61" s="7">
        <v>24</v>
      </c>
      <c r="J61" s="8" t="s">
        <v>147</v>
      </c>
      <c r="L61" s="17">
        <f t="shared" si="33"/>
        <v>-67671717</v>
      </c>
      <c r="M61" s="17">
        <f t="shared" si="34"/>
        <v>-67671717</v>
      </c>
      <c r="N61" s="17">
        <v>-67671718</v>
      </c>
      <c r="O61" s="17">
        <f>'Appendix 1a'!P61-'Appendix 1c'!N62</f>
        <v>-67671718</v>
      </c>
      <c r="P61" s="17">
        <v>0</v>
      </c>
      <c r="Q61" s="17">
        <f t="shared" si="35"/>
        <v>1</v>
      </c>
      <c r="S61" s="17">
        <v>0</v>
      </c>
      <c r="T61" s="17" t="e">
        <f>'Appendix 1a'!U61-'Appendix 1c'!S62</f>
        <v>#VALUE!</v>
      </c>
      <c r="U61" s="17" t="e">
        <f t="shared" si="36"/>
        <v>#VALUE!</v>
      </c>
      <c r="X61" s="17">
        <v>-67671717</v>
      </c>
      <c r="Y61" s="17">
        <v>0</v>
      </c>
      <c r="Z61" s="17">
        <v>0</v>
      </c>
      <c r="AA61" s="17">
        <v>-67671717</v>
      </c>
      <c r="AB61" s="17">
        <v>0</v>
      </c>
      <c r="AC61" s="17">
        <v>0</v>
      </c>
    </row>
    <row r="62" spans="1:30" x14ac:dyDescent="0.3">
      <c r="A62" s="7" t="s">
        <v>100</v>
      </c>
      <c r="D62" s="7" t="s">
        <v>148</v>
      </c>
      <c r="E62" s="7" t="s">
        <v>102</v>
      </c>
      <c r="I62" s="7">
        <v>25</v>
      </c>
      <c r="J62" s="8" t="s">
        <v>149</v>
      </c>
      <c r="L62" s="17">
        <f>AA62+AB62+AC62-'Appendix 1c'!L63</f>
        <v>-79159574</v>
      </c>
      <c r="M62" s="17">
        <f t="shared" si="34"/>
        <v>-79159574</v>
      </c>
      <c r="N62" s="17">
        <v>-79159573.909999996</v>
      </c>
      <c r="O62" s="17">
        <f>'Appendix 1a'!P62-'Appendix 1c'!N63</f>
        <v>-79159573.909999996</v>
      </c>
      <c r="P62" s="17">
        <v>0</v>
      </c>
      <c r="Q62" s="17">
        <f t="shared" si="35"/>
        <v>-9.0000003576278687E-2</v>
      </c>
      <c r="S62" s="17">
        <v>0</v>
      </c>
      <c r="T62" s="17" t="e">
        <f>'Appendix 1a'!U62-'Appendix 1c'!S63</f>
        <v>#VALUE!</v>
      </c>
      <c r="U62" s="17" t="e">
        <f t="shared" si="36"/>
        <v>#VALUE!</v>
      </c>
      <c r="X62" s="17">
        <v>-79159574</v>
      </c>
      <c r="Y62" s="17">
        <v>0</v>
      </c>
      <c r="Z62" s="17">
        <v>0</v>
      </c>
      <c r="AA62" s="17">
        <v>-79159574</v>
      </c>
      <c r="AB62" s="17">
        <v>0</v>
      </c>
      <c r="AC62" s="17">
        <v>0</v>
      </c>
    </row>
    <row r="63" spans="1:30" x14ac:dyDescent="0.3">
      <c r="A63" s="7" t="s">
        <v>100</v>
      </c>
      <c r="D63" s="7">
        <v>15113</v>
      </c>
      <c r="E63" s="7" t="s">
        <v>102</v>
      </c>
      <c r="I63" s="7">
        <v>26</v>
      </c>
      <c r="J63" s="8" t="s">
        <v>150</v>
      </c>
      <c r="L63" s="17">
        <f t="shared" si="33"/>
        <v>0</v>
      </c>
      <c r="M63" s="17">
        <f t="shared" si="34"/>
        <v>0</v>
      </c>
      <c r="N63" s="17">
        <v>0</v>
      </c>
      <c r="O63" s="17">
        <f>'Appendix 1a'!P63-'Appendix 1c'!N64</f>
        <v>0</v>
      </c>
      <c r="P63" s="17">
        <v>0</v>
      </c>
      <c r="Q63" s="17">
        <f t="shared" si="35"/>
        <v>0</v>
      </c>
      <c r="S63" s="17">
        <v>0</v>
      </c>
      <c r="T63" s="17" t="e">
        <f>'Appendix 1a'!U63-'Appendix 1c'!S64</f>
        <v>#VALUE!</v>
      </c>
      <c r="U63" s="17" t="e">
        <f t="shared" si="36"/>
        <v>#VALUE!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</row>
    <row r="64" spans="1:30" x14ac:dyDescent="0.3">
      <c r="A64" s="7" t="s">
        <v>100</v>
      </c>
      <c r="D64" s="7">
        <v>14115</v>
      </c>
      <c r="E64" s="7" t="s">
        <v>102</v>
      </c>
      <c r="I64" s="7">
        <v>27</v>
      </c>
      <c r="J64" s="8" t="s">
        <v>151</v>
      </c>
      <c r="L64" s="17">
        <f t="shared" si="33"/>
        <v>0</v>
      </c>
      <c r="M64" s="17">
        <f t="shared" si="34"/>
        <v>0</v>
      </c>
      <c r="N64" s="17">
        <v>0</v>
      </c>
      <c r="O64" s="17">
        <f>'Appendix 1a'!P64-'Appendix 1c'!N65</f>
        <v>0</v>
      </c>
      <c r="P64" s="17">
        <v>0</v>
      </c>
      <c r="Q64" s="17">
        <f t="shared" si="35"/>
        <v>0</v>
      </c>
      <c r="S64" s="17">
        <v>0</v>
      </c>
      <c r="T64" s="17" t="e">
        <f>'Appendix 1a'!U64-'Appendix 1c'!S65</f>
        <v>#VALUE!</v>
      </c>
      <c r="U64" s="17" t="e">
        <f t="shared" si="36"/>
        <v>#VALUE!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</row>
    <row r="65" spans="1:30" x14ac:dyDescent="0.3">
      <c r="A65" s="7" t="s">
        <v>100</v>
      </c>
      <c r="D65" s="7" t="s">
        <v>152</v>
      </c>
      <c r="E65" s="7" t="s">
        <v>102</v>
      </c>
      <c r="I65" s="7">
        <v>28</v>
      </c>
      <c r="J65" s="8" t="s">
        <v>153</v>
      </c>
      <c r="L65" s="17">
        <f t="shared" si="33"/>
        <v>-6544309.3900000006</v>
      </c>
      <c r="M65" s="17">
        <f t="shared" si="34"/>
        <v>-6544309.3900000006</v>
      </c>
      <c r="N65" s="17">
        <v>-5362206</v>
      </c>
      <c r="O65" s="17">
        <f>'Appendix 1a'!P65-'Appendix 1c'!N66</f>
        <v>-5362206</v>
      </c>
      <c r="P65" s="17">
        <v>0</v>
      </c>
      <c r="Q65" s="17">
        <f t="shared" si="35"/>
        <v>-1182103.3900000006</v>
      </c>
      <c r="S65" s="17">
        <v>0</v>
      </c>
      <c r="T65" s="17" t="e">
        <f>'Appendix 1a'!U65-'Appendix 1c'!S66</f>
        <v>#VALUE!</v>
      </c>
      <c r="U65" s="17" t="e">
        <f t="shared" si="36"/>
        <v>#VALUE!</v>
      </c>
      <c r="X65" s="17">
        <v>-3533103</v>
      </c>
      <c r="Y65" s="17">
        <v>-3011206.39</v>
      </c>
      <c r="Z65" s="17">
        <v>0</v>
      </c>
      <c r="AA65" s="17">
        <v>-3533103</v>
      </c>
      <c r="AB65" s="17">
        <v>-3011206.39</v>
      </c>
      <c r="AC65" s="17">
        <v>0</v>
      </c>
    </row>
    <row r="67" spans="1:30" s="8" customFormat="1" x14ac:dyDescent="0.3">
      <c r="J67" s="13" t="s">
        <v>154</v>
      </c>
      <c r="K67" s="14"/>
      <c r="L67" s="20">
        <f>SUM(L59:L66)</f>
        <v>-179571588.38999999</v>
      </c>
      <c r="M67" s="20">
        <f>SUM(M59:M66)</f>
        <v>-179571588.38999999</v>
      </c>
      <c r="N67" s="20">
        <f t="shared" ref="N67:Q67" si="37">SUM(N59:N66)</f>
        <v>-178389485.25999999</v>
      </c>
      <c r="O67" s="20">
        <f t="shared" ref="O67" si="38">SUM(O59:O66)</f>
        <v>-178389485.25999999</v>
      </c>
      <c r="P67" s="20">
        <f t="shared" si="37"/>
        <v>0</v>
      </c>
      <c r="Q67" s="20">
        <f t="shared" si="37"/>
        <v>-1182103.1300000041</v>
      </c>
      <c r="R67" s="20"/>
      <c r="S67" s="20">
        <f t="shared" ref="S67" si="39">SUM(S59:S66)</f>
        <v>0</v>
      </c>
      <c r="T67" s="20" t="e">
        <f t="shared" ref="T67:V67" si="40">SUM(T59:T66)</f>
        <v>#VALUE!</v>
      </c>
      <c r="U67" s="20" t="e">
        <f t="shared" si="40"/>
        <v>#VALUE!</v>
      </c>
      <c r="V67" s="20">
        <f t="shared" si="40"/>
        <v>0</v>
      </c>
      <c r="W67" s="20"/>
      <c r="X67" s="20">
        <f t="shared" ref="X67:AC67" si="41">SUM(X59:X66)</f>
        <v>-176560382</v>
      </c>
      <c r="Y67" s="20">
        <f t="shared" si="41"/>
        <v>-3011206.39</v>
      </c>
      <c r="Z67" s="20">
        <f t="shared" si="41"/>
        <v>0</v>
      </c>
      <c r="AA67" s="20">
        <f t="shared" si="41"/>
        <v>-176560382</v>
      </c>
      <c r="AB67" s="20">
        <f t="shared" si="41"/>
        <v>-3011206.39</v>
      </c>
      <c r="AC67" s="20">
        <f t="shared" si="41"/>
        <v>0</v>
      </c>
      <c r="AD67" s="7"/>
    </row>
    <row r="68" spans="1:30" x14ac:dyDescent="0.3">
      <c r="AA68" s="17">
        <v>0</v>
      </c>
    </row>
    <row r="69" spans="1:30" ht="15.5" x14ac:dyDescent="0.35">
      <c r="J69" s="23" t="s">
        <v>155</v>
      </c>
      <c r="K69" s="24"/>
      <c r="L69" s="25">
        <f>L67+L55</f>
        <v>-4471510.0029999912</v>
      </c>
      <c r="M69" s="25">
        <f>M67+M55</f>
        <v>-4471510.0029999912</v>
      </c>
      <c r="N69" s="25">
        <f t="shared" ref="N69:U69" si="42">N67+N55</f>
        <v>-5868397.36000067</v>
      </c>
      <c r="O69" s="25">
        <f t="shared" ref="O69" si="43">O67+O55</f>
        <v>-10156649.260000616</v>
      </c>
      <c r="P69" s="25">
        <f t="shared" si="42"/>
        <v>0</v>
      </c>
      <c r="Q69" s="25">
        <f t="shared" si="42"/>
        <v>5685139.2570006642</v>
      </c>
      <c r="R69" s="25"/>
      <c r="S69" s="25">
        <f t="shared" ref="S69" si="44">S67+S55</f>
        <v>24810652.415999994</v>
      </c>
      <c r="T69" s="25" t="e">
        <f t="shared" si="42"/>
        <v>#VALUE!</v>
      </c>
      <c r="U69" s="25" t="e">
        <f t="shared" si="42"/>
        <v>#VALUE!</v>
      </c>
      <c r="V69" s="25"/>
      <c r="W69" s="25"/>
      <c r="X69" s="25">
        <f t="shared" ref="X69:AC69" si="45">X67+X55</f>
        <v>-4471510.0029999912</v>
      </c>
      <c r="Y69" s="25">
        <f t="shared" si="45"/>
        <v>0</v>
      </c>
      <c r="Z69" s="25">
        <f t="shared" si="45"/>
        <v>0</v>
      </c>
      <c r="AA69" s="25">
        <f t="shared" si="45"/>
        <v>-4471510.0029999912</v>
      </c>
      <c r="AB69" s="25">
        <f t="shared" si="45"/>
        <v>0</v>
      </c>
      <c r="AC69" s="25">
        <f t="shared" si="45"/>
        <v>0</v>
      </c>
    </row>
    <row r="71" spans="1:30" ht="14.5" x14ac:dyDescent="0.35">
      <c r="N71" s="31"/>
      <c r="O71" s="31"/>
      <c r="S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</row>
    <row r="72" spans="1:30" x14ac:dyDescent="0.3">
      <c r="D72" s="101"/>
    </row>
    <row r="73" spans="1:30" x14ac:dyDescent="0.3">
      <c r="A73" s="7" t="s">
        <v>100</v>
      </c>
      <c r="D73" s="101">
        <v>10314</v>
      </c>
      <c r="E73" s="7" t="s">
        <v>102</v>
      </c>
      <c r="F73" s="7" t="s">
        <v>105</v>
      </c>
      <c r="I73" s="7">
        <v>1</v>
      </c>
      <c r="J73" s="8" t="s">
        <v>104</v>
      </c>
      <c r="L73" s="17">
        <f t="shared" ref="L73" si="46">AA73+AB73+AC73</f>
        <v>0</v>
      </c>
      <c r="M73" s="17">
        <f>X73+Y73+Z73</f>
        <v>0</v>
      </c>
      <c r="N73" s="17">
        <v>16353.15</v>
      </c>
      <c r="O73" s="17">
        <f>'Appendix 1a'!P73-'Appendix 1c'!N74</f>
        <v>16353.15</v>
      </c>
      <c r="P73" s="17">
        <v>0</v>
      </c>
      <c r="Q73" s="17">
        <f>M73-O73-P73</f>
        <v>-16353.15</v>
      </c>
      <c r="S73" s="17">
        <v>92221.35</v>
      </c>
      <c r="T73" s="17">
        <f>'Appendix 1a'!U73-'Appendix 1c'!S74</f>
        <v>0</v>
      </c>
      <c r="U73" s="17">
        <f>L73-T73</f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</row>
    <row r="74" spans="1:30" x14ac:dyDescent="0.3"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</row>
    <row r="75" spans="1:30" x14ac:dyDescent="0.3"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</row>
  </sheetData>
  <hyperlinks>
    <hyperlink ref="AC15:AD15" location="'summary report 1st PCC'!A1" display="PCC" xr:uid="{8368BFC6-63A1-4850-B380-944D795E2A51}"/>
    <hyperlink ref="AF15:AG15" location="'Summary Report 1st'!I122" display="CC" xr:uid="{5ACE7E5F-EC79-41B5-8638-C60B4D6E21D7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AK74"/>
  <sheetViews>
    <sheetView showGridLines="0" topLeftCell="I9" zoomScale="80" zoomScaleNormal="80" workbookViewId="0">
      <pane xSplit="3" ySplit="9" topLeftCell="L56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RowHeight="13" x14ac:dyDescent="0.3"/>
  <cols>
    <col min="1" max="1" width="10.26953125" style="7" hidden="1" customWidth="1"/>
    <col min="2" max="2" width="11.26953125" style="7" hidden="1" customWidth="1"/>
    <col min="3" max="3" width="19" style="7" hidden="1" customWidth="1"/>
    <col min="4" max="4" width="11.7265625" style="7" hidden="1" customWidth="1"/>
    <col min="5" max="5" width="18" style="7" hidden="1" customWidth="1"/>
    <col min="6" max="6" width="14.7265625" style="7" hidden="1" customWidth="1"/>
    <col min="7" max="7" width="17.7265625" style="7" hidden="1" customWidth="1"/>
    <col min="8" max="8" width="27.7265625" style="7" hidden="1" customWidth="1"/>
    <col min="9" max="9" width="3.7265625" style="7" customWidth="1"/>
    <col min="10" max="10" width="72.453125" style="8" customWidth="1"/>
    <col min="11" max="11" width="0.1796875" style="7" customWidth="1"/>
    <col min="12" max="13" width="13.54296875" style="17" customWidth="1"/>
    <col min="14" max="14" width="17" style="17" bestFit="1" customWidth="1"/>
    <col min="15" max="15" width="27" style="17" hidden="1" customWidth="1"/>
    <col min="16" max="16" width="11.81640625" style="17" customWidth="1"/>
    <col min="17" max="17" width="2.26953125" style="17" customWidth="1"/>
    <col min="18" max="18" width="14.7265625" style="17" hidden="1" customWidth="1"/>
    <col min="19" max="19" width="16.54296875" style="17" hidden="1" customWidth="1"/>
    <col min="20" max="20" width="14.54296875" style="17" hidden="1" customWidth="1"/>
    <col min="21" max="21" width="16.7265625" style="17" hidden="1" customWidth="1"/>
    <col min="22" max="22" width="14.54296875" style="17" hidden="1" customWidth="1"/>
    <col min="23" max="23" width="41.26953125" style="17" hidden="1" customWidth="1"/>
    <col min="24" max="24" width="9.1796875" style="17" hidden="1" customWidth="1"/>
    <col min="25" max="30" width="17" style="17" hidden="1" customWidth="1"/>
    <col min="31" max="31" width="9.26953125" style="7" hidden="1" customWidth="1"/>
    <col min="32" max="32" width="15.26953125" style="7" hidden="1" customWidth="1"/>
    <col min="33" max="33" width="9.1796875" style="7" hidden="1" customWidth="1"/>
    <col min="34" max="34" width="11.54296875" style="7" hidden="1" customWidth="1"/>
    <col min="35" max="35" width="9.7265625" style="7" bestFit="1" customWidth="1"/>
    <col min="36" max="37" width="10.7265625" style="7" bestFit="1" customWidth="1"/>
    <col min="38" max="260" width="9.26953125" style="7"/>
    <col min="261" max="261" width="16" style="7" customWidth="1"/>
    <col min="262" max="262" width="12.7265625" style="7" customWidth="1"/>
    <col min="263" max="263" width="12" style="7" customWidth="1"/>
    <col min="264" max="264" width="16" style="7" customWidth="1"/>
    <col min="265" max="265" width="55" style="7" bestFit="1" customWidth="1"/>
    <col min="266" max="266" width="3.26953125" style="7" customWidth="1"/>
    <col min="267" max="267" width="16" style="7" customWidth="1"/>
    <col min="268" max="268" width="16.26953125" style="7" customWidth="1"/>
    <col min="269" max="269" width="14.7265625" style="7" bestFit="1" customWidth="1"/>
    <col min="270" max="270" width="3.453125" style="7" customWidth="1"/>
    <col min="271" max="271" width="15.7265625" style="7" customWidth="1"/>
    <col min="272" max="272" width="21" style="7" customWidth="1"/>
    <col min="273" max="273" width="3.7265625" style="7" customWidth="1"/>
    <col min="274" max="274" width="16.7265625" style="7" customWidth="1"/>
    <col min="275" max="275" width="21.453125" style="7" customWidth="1"/>
    <col min="276" max="276" width="13.54296875" style="7" customWidth="1"/>
    <col min="277" max="277" width="2.26953125" style="7" customWidth="1"/>
    <col min="278" max="278" width="16.54296875" style="7" customWidth="1"/>
    <col min="279" max="279" width="14.54296875" style="7" customWidth="1"/>
    <col min="280" max="280" width="41.26953125" style="7" customWidth="1"/>
    <col min="281" max="281" width="9.26953125" style="7"/>
    <col min="282" max="287" width="17" style="7" customWidth="1"/>
    <col min="288" max="288" width="9.26953125" style="7" customWidth="1"/>
    <col min="289" max="516" width="9.26953125" style="7"/>
    <col min="517" max="517" width="16" style="7" customWidth="1"/>
    <col min="518" max="518" width="12.7265625" style="7" customWidth="1"/>
    <col min="519" max="519" width="12" style="7" customWidth="1"/>
    <col min="520" max="520" width="16" style="7" customWidth="1"/>
    <col min="521" max="521" width="55" style="7" bestFit="1" customWidth="1"/>
    <col min="522" max="522" width="3.26953125" style="7" customWidth="1"/>
    <col min="523" max="523" width="16" style="7" customWidth="1"/>
    <col min="524" max="524" width="16.26953125" style="7" customWidth="1"/>
    <col min="525" max="525" width="14.7265625" style="7" bestFit="1" customWidth="1"/>
    <col min="526" max="526" width="3.453125" style="7" customWidth="1"/>
    <col min="527" max="527" width="15.7265625" style="7" customWidth="1"/>
    <col min="528" max="528" width="21" style="7" customWidth="1"/>
    <col min="529" max="529" width="3.7265625" style="7" customWidth="1"/>
    <col min="530" max="530" width="16.7265625" style="7" customWidth="1"/>
    <col min="531" max="531" width="21.453125" style="7" customWidth="1"/>
    <col min="532" max="532" width="13.54296875" style="7" customWidth="1"/>
    <col min="533" max="533" width="2.26953125" style="7" customWidth="1"/>
    <col min="534" max="534" width="16.54296875" style="7" customWidth="1"/>
    <col min="535" max="535" width="14.54296875" style="7" customWidth="1"/>
    <col min="536" max="536" width="41.26953125" style="7" customWidth="1"/>
    <col min="537" max="537" width="9.26953125" style="7"/>
    <col min="538" max="543" width="17" style="7" customWidth="1"/>
    <col min="544" max="544" width="9.26953125" style="7" customWidth="1"/>
    <col min="545" max="772" width="9.26953125" style="7"/>
    <col min="773" max="773" width="16" style="7" customWidth="1"/>
    <col min="774" max="774" width="12.7265625" style="7" customWidth="1"/>
    <col min="775" max="775" width="12" style="7" customWidth="1"/>
    <col min="776" max="776" width="16" style="7" customWidth="1"/>
    <col min="777" max="777" width="55" style="7" bestFit="1" customWidth="1"/>
    <col min="778" max="778" width="3.26953125" style="7" customWidth="1"/>
    <col min="779" max="779" width="16" style="7" customWidth="1"/>
    <col min="780" max="780" width="16.26953125" style="7" customWidth="1"/>
    <col min="781" max="781" width="14.7265625" style="7" bestFit="1" customWidth="1"/>
    <col min="782" max="782" width="3.453125" style="7" customWidth="1"/>
    <col min="783" max="783" width="15.7265625" style="7" customWidth="1"/>
    <col min="784" max="784" width="21" style="7" customWidth="1"/>
    <col min="785" max="785" width="3.7265625" style="7" customWidth="1"/>
    <col min="786" max="786" width="16.7265625" style="7" customWidth="1"/>
    <col min="787" max="787" width="21.453125" style="7" customWidth="1"/>
    <col min="788" max="788" width="13.54296875" style="7" customWidth="1"/>
    <col min="789" max="789" width="2.26953125" style="7" customWidth="1"/>
    <col min="790" max="790" width="16.54296875" style="7" customWidth="1"/>
    <col min="791" max="791" width="14.54296875" style="7" customWidth="1"/>
    <col min="792" max="792" width="41.26953125" style="7" customWidth="1"/>
    <col min="793" max="793" width="9.26953125" style="7"/>
    <col min="794" max="799" width="17" style="7" customWidth="1"/>
    <col min="800" max="800" width="9.26953125" style="7" customWidth="1"/>
    <col min="801" max="1028" width="9.26953125" style="7"/>
    <col min="1029" max="1029" width="16" style="7" customWidth="1"/>
    <col min="1030" max="1030" width="12.7265625" style="7" customWidth="1"/>
    <col min="1031" max="1031" width="12" style="7" customWidth="1"/>
    <col min="1032" max="1032" width="16" style="7" customWidth="1"/>
    <col min="1033" max="1033" width="55" style="7" bestFit="1" customWidth="1"/>
    <col min="1034" max="1034" width="3.26953125" style="7" customWidth="1"/>
    <col min="1035" max="1035" width="16" style="7" customWidth="1"/>
    <col min="1036" max="1036" width="16.26953125" style="7" customWidth="1"/>
    <col min="1037" max="1037" width="14.7265625" style="7" bestFit="1" customWidth="1"/>
    <col min="1038" max="1038" width="3.453125" style="7" customWidth="1"/>
    <col min="1039" max="1039" width="15.7265625" style="7" customWidth="1"/>
    <col min="1040" max="1040" width="21" style="7" customWidth="1"/>
    <col min="1041" max="1041" width="3.7265625" style="7" customWidth="1"/>
    <col min="1042" max="1042" width="16.7265625" style="7" customWidth="1"/>
    <col min="1043" max="1043" width="21.453125" style="7" customWidth="1"/>
    <col min="1044" max="1044" width="13.54296875" style="7" customWidth="1"/>
    <col min="1045" max="1045" width="2.26953125" style="7" customWidth="1"/>
    <col min="1046" max="1046" width="16.54296875" style="7" customWidth="1"/>
    <col min="1047" max="1047" width="14.54296875" style="7" customWidth="1"/>
    <col min="1048" max="1048" width="41.26953125" style="7" customWidth="1"/>
    <col min="1049" max="1049" width="9.26953125" style="7"/>
    <col min="1050" max="1055" width="17" style="7" customWidth="1"/>
    <col min="1056" max="1056" width="9.26953125" style="7" customWidth="1"/>
    <col min="1057" max="1284" width="9.26953125" style="7"/>
    <col min="1285" max="1285" width="16" style="7" customWidth="1"/>
    <col min="1286" max="1286" width="12.7265625" style="7" customWidth="1"/>
    <col min="1287" max="1287" width="12" style="7" customWidth="1"/>
    <col min="1288" max="1288" width="16" style="7" customWidth="1"/>
    <col min="1289" max="1289" width="55" style="7" bestFit="1" customWidth="1"/>
    <col min="1290" max="1290" width="3.26953125" style="7" customWidth="1"/>
    <col min="1291" max="1291" width="16" style="7" customWidth="1"/>
    <col min="1292" max="1292" width="16.26953125" style="7" customWidth="1"/>
    <col min="1293" max="1293" width="14.7265625" style="7" bestFit="1" customWidth="1"/>
    <col min="1294" max="1294" width="3.453125" style="7" customWidth="1"/>
    <col min="1295" max="1295" width="15.7265625" style="7" customWidth="1"/>
    <col min="1296" max="1296" width="21" style="7" customWidth="1"/>
    <col min="1297" max="1297" width="3.7265625" style="7" customWidth="1"/>
    <col min="1298" max="1298" width="16.7265625" style="7" customWidth="1"/>
    <col min="1299" max="1299" width="21.453125" style="7" customWidth="1"/>
    <col min="1300" max="1300" width="13.54296875" style="7" customWidth="1"/>
    <col min="1301" max="1301" width="2.26953125" style="7" customWidth="1"/>
    <col min="1302" max="1302" width="16.54296875" style="7" customWidth="1"/>
    <col min="1303" max="1303" width="14.54296875" style="7" customWidth="1"/>
    <col min="1304" max="1304" width="41.26953125" style="7" customWidth="1"/>
    <col min="1305" max="1305" width="9.26953125" style="7"/>
    <col min="1306" max="1311" width="17" style="7" customWidth="1"/>
    <col min="1312" max="1312" width="9.26953125" style="7" customWidth="1"/>
    <col min="1313" max="1540" width="9.26953125" style="7"/>
    <col min="1541" max="1541" width="16" style="7" customWidth="1"/>
    <col min="1542" max="1542" width="12.7265625" style="7" customWidth="1"/>
    <col min="1543" max="1543" width="12" style="7" customWidth="1"/>
    <col min="1544" max="1544" width="16" style="7" customWidth="1"/>
    <col min="1545" max="1545" width="55" style="7" bestFit="1" customWidth="1"/>
    <col min="1546" max="1546" width="3.26953125" style="7" customWidth="1"/>
    <col min="1547" max="1547" width="16" style="7" customWidth="1"/>
    <col min="1548" max="1548" width="16.26953125" style="7" customWidth="1"/>
    <col min="1549" max="1549" width="14.7265625" style="7" bestFit="1" customWidth="1"/>
    <col min="1550" max="1550" width="3.453125" style="7" customWidth="1"/>
    <col min="1551" max="1551" width="15.7265625" style="7" customWidth="1"/>
    <col min="1552" max="1552" width="21" style="7" customWidth="1"/>
    <col min="1553" max="1553" width="3.7265625" style="7" customWidth="1"/>
    <col min="1554" max="1554" width="16.7265625" style="7" customWidth="1"/>
    <col min="1555" max="1555" width="21.453125" style="7" customWidth="1"/>
    <col min="1556" max="1556" width="13.54296875" style="7" customWidth="1"/>
    <col min="1557" max="1557" width="2.26953125" style="7" customWidth="1"/>
    <col min="1558" max="1558" width="16.54296875" style="7" customWidth="1"/>
    <col min="1559" max="1559" width="14.54296875" style="7" customWidth="1"/>
    <col min="1560" max="1560" width="41.26953125" style="7" customWidth="1"/>
    <col min="1561" max="1561" width="9.26953125" style="7"/>
    <col min="1562" max="1567" width="17" style="7" customWidth="1"/>
    <col min="1568" max="1568" width="9.26953125" style="7" customWidth="1"/>
    <col min="1569" max="1796" width="9.26953125" style="7"/>
    <col min="1797" max="1797" width="16" style="7" customWidth="1"/>
    <col min="1798" max="1798" width="12.7265625" style="7" customWidth="1"/>
    <col min="1799" max="1799" width="12" style="7" customWidth="1"/>
    <col min="1800" max="1800" width="16" style="7" customWidth="1"/>
    <col min="1801" max="1801" width="55" style="7" bestFit="1" customWidth="1"/>
    <col min="1802" max="1802" width="3.26953125" style="7" customWidth="1"/>
    <col min="1803" max="1803" width="16" style="7" customWidth="1"/>
    <col min="1804" max="1804" width="16.26953125" style="7" customWidth="1"/>
    <col min="1805" max="1805" width="14.7265625" style="7" bestFit="1" customWidth="1"/>
    <col min="1806" max="1806" width="3.453125" style="7" customWidth="1"/>
    <col min="1807" max="1807" width="15.7265625" style="7" customWidth="1"/>
    <col min="1808" max="1808" width="21" style="7" customWidth="1"/>
    <col min="1809" max="1809" width="3.7265625" style="7" customWidth="1"/>
    <col min="1810" max="1810" width="16.7265625" style="7" customWidth="1"/>
    <col min="1811" max="1811" width="21.453125" style="7" customWidth="1"/>
    <col min="1812" max="1812" width="13.54296875" style="7" customWidth="1"/>
    <col min="1813" max="1813" width="2.26953125" style="7" customWidth="1"/>
    <col min="1814" max="1814" width="16.54296875" style="7" customWidth="1"/>
    <col min="1815" max="1815" width="14.54296875" style="7" customWidth="1"/>
    <col min="1816" max="1816" width="41.26953125" style="7" customWidth="1"/>
    <col min="1817" max="1817" width="9.26953125" style="7"/>
    <col min="1818" max="1823" width="17" style="7" customWidth="1"/>
    <col min="1824" max="1824" width="9.26953125" style="7" customWidth="1"/>
    <col min="1825" max="2052" width="9.26953125" style="7"/>
    <col min="2053" max="2053" width="16" style="7" customWidth="1"/>
    <col min="2054" max="2054" width="12.7265625" style="7" customWidth="1"/>
    <col min="2055" max="2055" width="12" style="7" customWidth="1"/>
    <col min="2056" max="2056" width="16" style="7" customWidth="1"/>
    <col min="2057" max="2057" width="55" style="7" bestFit="1" customWidth="1"/>
    <col min="2058" max="2058" width="3.26953125" style="7" customWidth="1"/>
    <col min="2059" max="2059" width="16" style="7" customWidth="1"/>
    <col min="2060" max="2060" width="16.26953125" style="7" customWidth="1"/>
    <col min="2061" max="2061" width="14.7265625" style="7" bestFit="1" customWidth="1"/>
    <col min="2062" max="2062" width="3.453125" style="7" customWidth="1"/>
    <col min="2063" max="2063" width="15.7265625" style="7" customWidth="1"/>
    <col min="2064" max="2064" width="21" style="7" customWidth="1"/>
    <col min="2065" max="2065" width="3.7265625" style="7" customWidth="1"/>
    <col min="2066" max="2066" width="16.7265625" style="7" customWidth="1"/>
    <col min="2067" max="2067" width="21.453125" style="7" customWidth="1"/>
    <col min="2068" max="2068" width="13.54296875" style="7" customWidth="1"/>
    <col min="2069" max="2069" width="2.26953125" style="7" customWidth="1"/>
    <col min="2070" max="2070" width="16.54296875" style="7" customWidth="1"/>
    <col min="2071" max="2071" width="14.54296875" style="7" customWidth="1"/>
    <col min="2072" max="2072" width="41.26953125" style="7" customWidth="1"/>
    <col min="2073" max="2073" width="9.26953125" style="7"/>
    <col min="2074" max="2079" width="17" style="7" customWidth="1"/>
    <col min="2080" max="2080" width="9.26953125" style="7" customWidth="1"/>
    <col min="2081" max="2308" width="9.26953125" style="7"/>
    <col min="2309" max="2309" width="16" style="7" customWidth="1"/>
    <col min="2310" max="2310" width="12.7265625" style="7" customWidth="1"/>
    <col min="2311" max="2311" width="12" style="7" customWidth="1"/>
    <col min="2312" max="2312" width="16" style="7" customWidth="1"/>
    <col min="2313" max="2313" width="55" style="7" bestFit="1" customWidth="1"/>
    <col min="2314" max="2314" width="3.26953125" style="7" customWidth="1"/>
    <col min="2315" max="2315" width="16" style="7" customWidth="1"/>
    <col min="2316" max="2316" width="16.26953125" style="7" customWidth="1"/>
    <col min="2317" max="2317" width="14.7265625" style="7" bestFit="1" customWidth="1"/>
    <col min="2318" max="2318" width="3.453125" style="7" customWidth="1"/>
    <col min="2319" max="2319" width="15.7265625" style="7" customWidth="1"/>
    <col min="2320" max="2320" width="21" style="7" customWidth="1"/>
    <col min="2321" max="2321" width="3.7265625" style="7" customWidth="1"/>
    <col min="2322" max="2322" width="16.7265625" style="7" customWidth="1"/>
    <col min="2323" max="2323" width="21.453125" style="7" customWidth="1"/>
    <col min="2324" max="2324" width="13.54296875" style="7" customWidth="1"/>
    <col min="2325" max="2325" width="2.26953125" style="7" customWidth="1"/>
    <col min="2326" max="2326" width="16.54296875" style="7" customWidth="1"/>
    <col min="2327" max="2327" width="14.54296875" style="7" customWidth="1"/>
    <col min="2328" max="2328" width="41.26953125" style="7" customWidth="1"/>
    <col min="2329" max="2329" width="9.26953125" style="7"/>
    <col min="2330" max="2335" width="17" style="7" customWidth="1"/>
    <col min="2336" max="2336" width="9.26953125" style="7" customWidth="1"/>
    <col min="2337" max="2564" width="9.26953125" style="7"/>
    <col min="2565" max="2565" width="16" style="7" customWidth="1"/>
    <col min="2566" max="2566" width="12.7265625" style="7" customWidth="1"/>
    <col min="2567" max="2567" width="12" style="7" customWidth="1"/>
    <col min="2568" max="2568" width="16" style="7" customWidth="1"/>
    <col min="2569" max="2569" width="55" style="7" bestFit="1" customWidth="1"/>
    <col min="2570" max="2570" width="3.26953125" style="7" customWidth="1"/>
    <col min="2571" max="2571" width="16" style="7" customWidth="1"/>
    <col min="2572" max="2572" width="16.26953125" style="7" customWidth="1"/>
    <col min="2573" max="2573" width="14.7265625" style="7" bestFit="1" customWidth="1"/>
    <col min="2574" max="2574" width="3.453125" style="7" customWidth="1"/>
    <col min="2575" max="2575" width="15.7265625" style="7" customWidth="1"/>
    <col min="2576" max="2576" width="21" style="7" customWidth="1"/>
    <col min="2577" max="2577" width="3.7265625" style="7" customWidth="1"/>
    <col min="2578" max="2578" width="16.7265625" style="7" customWidth="1"/>
    <col min="2579" max="2579" width="21.453125" style="7" customWidth="1"/>
    <col min="2580" max="2580" width="13.54296875" style="7" customWidth="1"/>
    <col min="2581" max="2581" width="2.26953125" style="7" customWidth="1"/>
    <col min="2582" max="2582" width="16.54296875" style="7" customWidth="1"/>
    <col min="2583" max="2583" width="14.54296875" style="7" customWidth="1"/>
    <col min="2584" max="2584" width="41.26953125" style="7" customWidth="1"/>
    <col min="2585" max="2585" width="9.26953125" style="7"/>
    <col min="2586" max="2591" width="17" style="7" customWidth="1"/>
    <col min="2592" max="2592" width="9.26953125" style="7" customWidth="1"/>
    <col min="2593" max="2820" width="9.26953125" style="7"/>
    <col min="2821" max="2821" width="16" style="7" customWidth="1"/>
    <col min="2822" max="2822" width="12.7265625" style="7" customWidth="1"/>
    <col min="2823" max="2823" width="12" style="7" customWidth="1"/>
    <col min="2824" max="2824" width="16" style="7" customWidth="1"/>
    <col min="2825" max="2825" width="55" style="7" bestFit="1" customWidth="1"/>
    <col min="2826" max="2826" width="3.26953125" style="7" customWidth="1"/>
    <col min="2827" max="2827" width="16" style="7" customWidth="1"/>
    <col min="2828" max="2828" width="16.26953125" style="7" customWidth="1"/>
    <col min="2829" max="2829" width="14.7265625" style="7" bestFit="1" customWidth="1"/>
    <col min="2830" max="2830" width="3.453125" style="7" customWidth="1"/>
    <col min="2831" max="2831" width="15.7265625" style="7" customWidth="1"/>
    <col min="2832" max="2832" width="21" style="7" customWidth="1"/>
    <col min="2833" max="2833" width="3.7265625" style="7" customWidth="1"/>
    <col min="2834" max="2834" width="16.7265625" style="7" customWidth="1"/>
    <col min="2835" max="2835" width="21.453125" style="7" customWidth="1"/>
    <col min="2836" max="2836" width="13.54296875" style="7" customWidth="1"/>
    <col min="2837" max="2837" width="2.26953125" style="7" customWidth="1"/>
    <col min="2838" max="2838" width="16.54296875" style="7" customWidth="1"/>
    <col min="2839" max="2839" width="14.54296875" style="7" customWidth="1"/>
    <col min="2840" max="2840" width="41.26953125" style="7" customWidth="1"/>
    <col min="2841" max="2841" width="9.26953125" style="7"/>
    <col min="2842" max="2847" width="17" style="7" customWidth="1"/>
    <col min="2848" max="2848" width="9.26953125" style="7" customWidth="1"/>
    <col min="2849" max="3076" width="9.26953125" style="7"/>
    <col min="3077" max="3077" width="16" style="7" customWidth="1"/>
    <col min="3078" max="3078" width="12.7265625" style="7" customWidth="1"/>
    <col min="3079" max="3079" width="12" style="7" customWidth="1"/>
    <col min="3080" max="3080" width="16" style="7" customWidth="1"/>
    <col min="3081" max="3081" width="55" style="7" bestFit="1" customWidth="1"/>
    <col min="3082" max="3082" width="3.26953125" style="7" customWidth="1"/>
    <col min="3083" max="3083" width="16" style="7" customWidth="1"/>
    <col min="3084" max="3084" width="16.26953125" style="7" customWidth="1"/>
    <col min="3085" max="3085" width="14.7265625" style="7" bestFit="1" customWidth="1"/>
    <col min="3086" max="3086" width="3.453125" style="7" customWidth="1"/>
    <col min="3087" max="3087" width="15.7265625" style="7" customWidth="1"/>
    <col min="3088" max="3088" width="21" style="7" customWidth="1"/>
    <col min="3089" max="3089" width="3.7265625" style="7" customWidth="1"/>
    <col min="3090" max="3090" width="16.7265625" style="7" customWidth="1"/>
    <col min="3091" max="3091" width="21.453125" style="7" customWidth="1"/>
    <col min="3092" max="3092" width="13.54296875" style="7" customWidth="1"/>
    <col min="3093" max="3093" width="2.26953125" style="7" customWidth="1"/>
    <col min="3094" max="3094" width="16.54296875" style="7" customWidth="1"/>
    <col min="3095" max="3095" width="14.54296875" style="7" customWidth="1"/>
    <col min="3096" max="3096" width="41.26953125" style="7" customWidth="1"/>
    <col min="3097" max="3097" width="9.26953125" style="7"/>
    <col min="3098" max="3103" width="17" style="7" customWidth="1"/>
    <col min="3104" max="3104" width="9.26953125" style="7" customWidth="1"/>
    <col min="3105" max="3332" width="9.26953125" style="7"/>
    <col min="3333" max="3333" width="16" style="7" customWidth="1"/>
    <col min="3334" max="3334" width="12.7265625" style="7" customWidth="1"/>
    <col min="3335" max="3335" width="12" style="7" customWidth="1"/>
    <col min="3336" max="3336" width="16" style="7" customWidth="1"/>
    <col min="3337" max="3337" width="55" style="7" bestFit="1" customWidth="1"/>
    <col min="3338" max="3338" width="3.26953125" style="7" customWidth="1"/>
    <col min="3339" max="3339" width="16" style="7" customWidth="1"/>
    <col min="3340" max="3340" width="16.26953125" style="7" customWidth="1"/>
    <col min="3341" max="3341" width="14.7265625" style="7" bestFit="1" customWidth="1"/>
    <col min="3342" max="3342" width="3.453125" style="7" customWidth="1"/>
    <col min="3343" max="3343" width="15.7265625" style="7" customWidth="1"/>
    <col min="3344" max="3344" width="21" style="7" customWidth="1"/>
    <col min="3345" max="3345" width="3.7265625" style="7" customWidth="1"/>
    <col min="3346" max="3346" width="16.7265625" style="7" customWidth="1"/>
    <col min="3347" max="3347" width="21.453125" style="7" customWidth="1"/>
    <col min="3348" max="3348" width="13.54296875" style="7" customWidth="1"/>
    <col min="3349" max="3349" width="2.26953125" style="7" customWidth="1"/>
    <col min="3350" max="3350" width="16.54296875" style="7" customWidth="1"/>
    <col min="3351" max="3351" width="14.54296875" style="7" customWidth="1"/>
    <col min="3352" max="3352" width="41.26953125" style="7" customWidth="1"/>
    <col min="3353" max="3353" width="9.26953125" style="7"/>
    <col min="3354" max="3359" width="17" style="7" customWidth="1"/>
    <col min="3360" max="3360" width="9.26953125" style="7" customWidth="1"/>
    <col min="3361" max="3588" width="9.26953125" style="7"/>
    <col min="3589" max="3589" width="16" style="7" customWidth="1"/>
    <col min="3590" max="3590" width="12.7265625" style="7" customWidth="1"/>
    <col min="3591" max="3591" width="12" style="7" customWidth="1"/>
    <col min="3592" max="3592" width="16" style="7" customWidth="1"/>
    <col min="3593" max="3593" width="55" style="7" bestFit="1" customWidth="1"/>
    <col min="3594" max="3594" width="3.26953125" style="7" customWidth="1"/>
    <col min="3595" max="3595" width="16" style="7" customWidth="1"/>
    <col min="3596" max="3596" width="16.26953125" style="7" customWidth="1"/>
    <col min="3597" max="3597" width="14.7265625" style="7" bestFit="1" customWidth="1"/>
    <col min="3598" max="3598" width="3.453125" style="7" customWidth="1"/>
    <col min="3599" max="3599" width="15.7265625" style="7" customWidth="1"/>
    <col min="3600" max="3600" width="21" style="7" customWidth="1"/>
    <col min="3601" max="3601" width="3.7265625" style="7" customWidth="1"/>
    <col min="3602" max="3602" width="16.7265625" style="7" customWidth="1"/>
    <col min="3603" max="3603" width="21.453125" style="7" customWidth="1"/>
    <col min="3604" max="3604" width="13.54296875" style="7" customWidth="1"/>
    <col min="3605" max="3605" width="2.26953125" style="7" customWidth="1"/>
    <col min="3606" max="3606" width="16.54296875" style="7" customWidth="1"/>
    <col min="3607" max="3607" width="14.54296875" style="7" customWidth="1"/>
    <col min="3608" max="3608" width="41.26953125" style="7" customWidth="1"/>
    <col min="3609" max="3609" width="9.26953125" style="7"/>
    <col min="3610" max="3615" width="17" style="7" customWidth="1"/>
    <col min="3616" max="3616" width="9.26953125" style="7" customWidth="1"/>
    <col min="3617" max="3844" width="9.26953125" style="7"/>
    <col min="3845" max="3845" width="16" style="7" customWidth="1"/>
    <col min="3846" max="3846" width="12.7265625" style="7" customWidth="1"/>
    <col min="3847" max="3847" width="12" style="7" customWidth="1"/>
    <col min="3848" max="3848" width="16" style="7" customWidth="1"/>
    <col min="3849" max="3849" width="55" style="7" bestFit="1" customWidth="1"/>
    <col min="3850" max="3850" width="3.26953125" style="7" customWidth="1"/>
    <col min="3851" max="3851" width="16" style="7" customWidth="1"/>
    <col min="3852" max="3852" width="16.26953125" style="7" customWidth="1"/>
    <col min="3853" max="3853" width="14.7265625" style="7" bestFit="1" customWidth="1"/>
    <col min="3854" max="3854" width="3.453125" style="7" customWidth="1"/>
    <col min="3855" max="3855" width="15.7265625" style="7" customWidth="1"/>
    <col min="3856" max="3856" width="21" style="7" customWidth="1"/>
    <col min="3857" max="3857" width="3.7265625" style="7" customWidth="1"/>
    <col min="3858" max="3858" width="16.7265625" style="7" customWidth="1"/>
    <col min="3859" max="3859" width="21.453125" style="7" customWidth="1"/>
    <col min="3860" max="3860" width="13.54296875" style="7" customWidth="1"/>
    <col min="3861" max="3861" width="2.26953125" style="7" customWidth="1"/>
    <col min="3862" max="3862" width="16.54296875" style="7" customWidth="1"/>
    <col min="3863" max="3863" width="14.54296875" style="7" customWidth="1"/>
    <col min="3864" max="3864" width="41.26953125" style="7" customWidth="1"/>
    <col min="3865" max="3865" width="9.26953125" style="7"/>
    <col min="3866" max="3871" width="17" style="7" customWidth="1"/>
    <col min="3872" max="3872" width="9.26953125" style="7" customWidth="1"/>
    <col min="3873" max="4100" width="9.26953125" style="7"/>
    <col min="4101" max="4101" width="16" style="7" customWidth="1"/>
    <col min="4102" max="4102" width="12.7265625" style="7" customWidth="1"/>
    <col min="4103" max="4103" width="12" style="7" customWidth="1"/>
    <col min="4104" max="4104" width="16" style="7" customWidth="1"/>
    <col min="4105" max="4105" width="55" style="7" bestFit="1" customWidth="1"/>
    <col min="4106" max="4106" width="3.26953125" style="7" customWidth="1"/>
    <col min="4107" max="4107" width="16" style="7" customWidth="1"/>
    <col min="4108" max="4108" width="16.26953125" style="7" customWidth="1"/>
    <col min="4109" max="4109" width="14.7265625" style="7" bestFit="1" customWidth="1"/>
    <col min="4110" max="4110" width="3.453125" style="7" customWidth="1"/>
    <col min="4111" max="4111" width="15.7265625" style="7" customWidth="1"/>
    <col min="4112" max="4112" width="21" style="7" customWidth="1"/>
    <col min="4113" max="4113" width="3.7265625" style="7" customWidth="1"/>
    <col min="4114" max="4114" width="16.7265625" style="7" customWidth="1"/>
    <col min="4115" max="4115" width="21.453125" style="7" customWidth="1"/>
    <col min="4116" max="4116" width="13.54296875" style="7" customWidth="1"/>
    <col min="4117" max="4117" width="2.26953125" style="7" customWidth="1"/>
    <col min="4118" max="4118" width="16.54296875" style="7" customWidth="1"/>
    <col min="4119" max="4119" width="14.54296875" style="7" customWidth="1"/>
    <col min="4120" max="4120" width="41.26953125" style="7" customWidth="1"/>
    <col min="4121" max="4121" width="9.26953125" style="7"/>
    <col min="4122" max="4127" width="17" style="7" customWidth="1"/>
    <col min="4128" max="4128" width="9.26953125" style="7" customWidth="1"/>
    <col min="4129" max="4356" width="9.26953125" style="7"/>
    <col min="4357" max="4357" width="16" style="7" customWidth="1"/>
    <col min="4358" max="4358" width="12.7265625" style="7" customWidth="1"/>
    <col min="4359" max="4359" width="12" style="7" customWidth="1"/>
    <col min="4360" max="4360" width="16" style="7" customWidth="1"/>
    <col min="4361" max="4361" width="55" style="7" bestFit="1" customWidth="1"/>
    <col min="4362" max="4362" width="3.26953125" style="7" customWidth="1"/>
    <col min="4363" max="4363" width="16" style="7" customWidth="1"/>
    <col min="4364" max="4364" width="16.26953125" style="7" customWidth="1"/>
    <col min="4365" max="4365" width="14.7265625" style="7" bestFit="1" customWidth="1"/>
    <col min="4366" max="4366" width="3.453125" style="7" customWidth="1"/>
    <col min="4367" max="4367" width="15.7265625" style="7" customWidth="1"/>
    <col min="4368" max="4368" width="21" style="7" customWidth="1"/>
    <col min="4369" max="4369" width="3.7265625" style="7" customWidth="1"/>
    <col min="4370" max="4370" width="16.7265625" style="7" customWidth="1"/>
    <col min="4371" max="4371" width="21.453125" style="7" customWidth="1"/>
    <col min="4372" max="4372" width="13.54296875" style="7" customWidth="1"/>
    <col min="4373" max="4373" width="2.26953125" style="7" customWidth="1"/>
    <col min="4374" max="4374" width="16.54296875" style="7" customWidth="1"/>
    <col min="4375" max="4375" width="14.54296875" style="7" customWidth="1"/>
    <col min="4376" max="4376" width="41.26953125" style="7" customWidth="1"/>
    <col min="4377" max="4377" width="9.26953125" style="7"/>
    <col min="4378" max="4383" width="17" style="7" customWidth="1"/>
    <col min="4384" max="4384" width="9.26953125" style="7" customWidth="1"/>
    <col min="4385" max="4612" width="9.26953125" style="7"/>
    <col min="4613" max="4613" width="16" style="7" customWidth="1"/>
    <col min="4614" max="4614" width="12.7265625" style="7" customWidth="1"/>
    <col min="4615" max="4615" width="12" style="7" customWidth="1"/>
    <col min="4616" max="4616" width="16" style="7" customWidth="1"/>
    <col min="4617" max="4617" width="55" style="7" bestFit="1" customWidth="1"/>
    <col min="4618" max="4618" width="3.26953125" style="7" customWidth="1"/>
    <col min="4619" max="4619" width="16" style="7" customWidth="1"/>
    <col min="4620" max="4620" width="16.26953125" style="7" customWidth="1"/>
    <col min="4621" max="4621" width="14.7265625" style="7" bestFit="1" customWidth="1"/>
    <col min="4622" max="4622" width="3.453125" style="7" customWidth="1"/>
    <col min="4623" max="4623" width="15.7265625" style="7" customWidth="1"/>
    <col min="4624" max="4624" width="21" style="7" customWidth="1"/>
    <col min="4625" max="4625" width="3.7265625" style="7" customWidth="1"/>
    <col min="4626" max="4626" width="16.7265625" style="7" customWidth="1"/>
    <col min="4627" max="4627" width="21.453125" style="7" customWidth="1"/>
    <col min="4628" max="4628" width="13.54296875" style="7" customWidth="1"/>
    <col min="4629" max="4629" width="2.26953125" style="7" customWidth="1"/>
    <col min="4630" max="4630" width="16.54296875" style="7" customWidth="1"/>
    <col min="4631" max="4631" width="14.54296875" style="7" customWidth="1"/>
    <col min="4632" max="4632" width="41.26953125" style="7" customWidth="1"/>
    <col min="4633" max="4633" width="9.26953125" style="7"/>
    <col min="4634" max="4639" width="17" style="7" customWidth="1"/>
    <col min="4640" max="4640" width="9.26953125" style="7" customWidth="1"/>
    <col min="4641" max="4868" width="9.26953125" style="7"/>
    <col min="4869" max="4869" width="16" style="7" customWidth="1"/>
    <col min="4870" max="4870" width="12.7265625" style="7" customWidth="1"/>
    <col min="4871" max="4871" width="12" style="7" customWidth="1"/>
    <col min="4872" max="4872" width="16" style="7" customWidth="1"/>
    <col min="4873" max="4873" width="55" style="7" bestFit="1" customWidth="1"/>
    <col min="4874" max="4874" width="3.26953125" style="7" customWidth="1"/>
    <col min="4875" max="4875" width="16" style="7" customWidth="1"/>
    <col min="4876" max="4876" width="16.26953125" style="7" customWidth="1"/>
    <col min="4877" max="4877" width="14.7265625" style="7" bestFit="1" customWidth="1"/>
    <col min="4878" max="4878" width="3.453125" style="7" customWidth="1"/>
    <col min="4879" max="4879" width="15.7265625" style="7" customWidth="1"/>
    <col min="4880" max="4880" width="21" style="7" customWidth="1"/>
    <col min="4881" max="4881" width="3.7265625" style="7" customWidth="1"/>
    <col min="4882" max="4882" width="16.7265625" style="7" customWidth="1"/>
    <col min="4883" max="4883" width="21.453125" style="7" customWidth="1"/>
    <col min="4884" max="4884" width="13.54296875" style="7" customWidth="1"/>
    <col min="4885" max="4885" width="2.26953125" style="7" customWidth="1"/>
    <col min="4886" max="4886" width="16.54296875" style="7" customWidth="1"/>
    <col min="4887" max="4887" width="14.54296875" style="7" customWidth="1"/>
    <col min="4888" max="4888" width="41.26953125" style="7" customWidth="1"/>
    <col min="4889" max="4889" width="9.26953125" style="7"/>
    <col min="4890" max="4895" width="17" style="7" customWidth="1"/>
    <col min="4896" max="4896" width="9.26953125" style="7" customWidth="1"/>
    <col min="4897" max="5124" width="9.26953125" style="7"/>
    <col min="5125" max="5125" width="16" style="7" customWidth="1"/>
    <col min="5126" max="5126" width="12.7265625" style="7" customWidth="1"/>
    <col min="5127" max="5127" width="12" style="7" customWidth="1"/>
    <col min="5128" max="5128" width="16" style="7" customWidth="1"/>
    <col min="5129" max="5129" width="55" style="7" bestFit="1" customWidth="1"/>
    <col min="5130" max="5130" width="3.26953125" style="7" customWidth="1"/>
    <col min="5131" max="5131" width="16" style="7" customWidth="1"/>
    <col min="5132" max="5132" width="16.26953125" style="7" customWidth="1"/>
    <col min="5133" max="5133" width="14.7265625" style="7" bestFit="1" customWidth="1"/>
    <col min="5134" max="5134" width="3.453125" style="7" customWidth="1"/>
    <col min="5135" max="5135" width="15.7265625" style="7" customWidth="1"/>
    <col min="5136" max="5136" width="21" style="7" customWidth="1"/>
    <col min="5137" max="5137" width="3.7265625" style="7" customWidth="1"/>
    <col min="5138" max="5138" width="16.7265625" style="7" customWidth="1"/>
    <col min="5139" max="5139" width="21.453125" style="7" customWidth="1"/>
    <col min="5140" max="5140" width="13.54296875" style="7" customWidth="1"/>
    <col min="5141" max="5141" width="2.26953125" style="7" customWidth="1"/>
    <col min="5142" max="5142" width="16.54296875" style="7" customWidth="1"/>
    <col min="5143" max="5143" width="14.54296875" style="7" customWidth="1"/>
    <col min="5144" max="5144" width="41.26953125" style="7" customWidth="1"/>
    <col min="5145" max="5145" width="9.26953125" style="7"/>
    <col min="5146" max="5151" width="17" style="7" customWidth="1"/>
    <col min="5152" max="5152" width="9.26953125" style="7" customWidth="1"/>
    <col min="5153" max="5380" width="9.26953125" style="7"/>
    <col min="5381" max="5381" width="16" style="7" customWidth="1"/>
    <col min="5382" max="5382" width="12.7265625" style="7" customWidth="1"/>
    <col min="5383" max="5383" width="12" style="7" customWidth="1"/>
    <col min="5384" max="5384" width="16" style="7" customWidth="1"/>
    <col min="5385" max="5385" width="55" style="7" bestFit="1" customWidth="1"/>
    <col min="5386" max="5386" width="3.26953125" style="7" customWidth="1"/>
    <col min="5387" max="5387" width="16" style="7" customWidth="1"/>
    <col min="5388" max="5388" width="16.26953125" style="7" customWidth="1"/>
    <col min="5389" max="5389" width="14.7265625" style="7" bestFit="1" customWidth="1"/>
    <col min="5390" max="5390" width="3.453125" style="7" customWidth="1"/>
    <col min="5391" max="5391" width="15.7265625" style="7" customWidth="1"/>
    <col min="5392" max="5392" width="21" style="7" customWidth="1"/>
    <col min="5393" max="5393" width="3.7265625" style="7" customWidth="1"/>
    <col min="5394" max="5394" width="16.7265625" style="7" customWidth="1"/>
    <col min="5395" max="5395" width="21.453125" style="7" customWidth="1"/>
    <col min="5396" max="5396" width="13.54296875" style="7" customWidth="1"/>
    <col min="5397" max="5397" width="2.26953125" style="7" customWidth="1"/>
    <col min="5398" max="5398" width="16.54296875" style="7" customWidth="1"/>
    <col min="5399" max="5399" width="14.54296875" style="7" customWidth="1"/>
    <col min="5400" max="5400" width="41.26953125" style="7" customWidth="1"/>
    <col min="5401" max="5401" width="9.26953125" style="7"/>
    <col min="5402" max="5407" width="17" style="7" customWidth="1"/>
    <col min="5408" max="5408" width="9.26953125" style="7" customWidth="1"/>
    <col min="5409" max="5636" width="9.26953125" style="7"/>
    <col min="5637" max="5637" width="16" style="7" customWidth="1"/>
    <col min="5638" max="5638" width="12.7265625" style="7" customWidth="1"/>
    <col min="5639" max="5639" width="12" style="7" customWidth="1"/>
    <col min="5640" max="5640" width="16" style="7" customWidth="1"/>
    <col min="5641" max="5641" width="55" style="7" bestFit="1" customWidth="1"/>
    <col min="5642" max="5642" width="3.26953125" style="7" customWidth="1"/>
    <col min="5643" max="5643" width="16" style="7" customWidth="1"/>
    <col min="5644" max="5644" width="16.26953125" style="7" customWidth="1"/>
    <col min="5645" max="5645" width="14.7265625" style="7" bestFit="1" customWidth="1"/>
    <col min="5646" max="5646" width="3.453125" style="7" customWidth="1"/>
    <col min="5647" max="5647" width="15.7265625" style="7" customWidth="1"/>
    <col min="5648" max="5648" width="21" style="7" customWidth="1"/>
    <col min="5649" max="5649" width="3.7265625" style="7" customWidth="1"/>
    <col min="5650" max="5650" width="16.7265625" style="7" customWidth="1"/>
    <col min="5651" max="5651" width="21.453125" style="7" customWidth="1"/>
    <col min="5652" max="5652" width="13.54296875" style="7" customWidth="1"/>
    <col min="5653" max="5653" width="2.26953125" style="7" customWidth="1"/>
    <col min="5654" max="5654" width="16.54296875" style="7" customWidth="1"/>
    <col min="5655" max="5655" width="14.54296875" style="7" customWidth="1"/>
    <col min="5656" max="5656" width="41.26953125" style="7" customWidth="1"/>
    <col min="5657" max="5657" width="9.26953125" style="7"/>
    <col min="5658" max="5663" width="17" style="7" customWidth="1"/>
    <col min="5664" max="5664" width="9.26953125" style="7" customWidth="1"/>
    <col min="5665" max="5892" width="9.26953125" style="7"/>
    <col min="5893" max="5893" width="16" style="7" customWidth="1"/>
    <col min="5894" max="5894" width="12.7265625" style="7" customWidth="1"/>
    <col min="5895" max="5895" width="12" style="7" customWidth="1"/>
    <col min="5896" max="5896" width="16" style="7" customWidth="1"/>
    <col min="5897" max="5897" width="55" style="7" bestFit="1" customWidth="1"/>
    <col min="5898" max="5898" width="3.26953125" style="7" customWidth="1"/>
    <col min="5899" max="5899" width="16" style="7" customWidth="1"/>
    <col min="5900" max="5900" width="16.26953125" style="7" customWidth="1"/>
    <col min="5901" max="5901" width="14.7265625" style="7" bestFit="1" customWidth="1"/>
    <col min="5902" max="5902" width="3.453125" style="7" customWidth="1"/>
    <col min="5903" max="5903" width="15.7265625" style="7" customWidth="1"/>
    <col min="5904" max="5904" width="21" style="7" customWidth="1"/>
    <col min="5905" max="5905" width="3.7265625" style="7" customWidth="1"/>
    <col min="5906" max="5906" width="16.7265625" style="7" customWidth="1"/>
    <col min="5907" max="5907" width="21.453125" style="7" customWidth="1"/>
    <col min="5908" max="5908" width="13.54296875" style="7" customWidth="1"/>
    <col min="5909" max="5909" width="2.26953125" style="7" customWidth="1"/>
    <col min="5910" max="5910" width="16.54296875" style="7" customWidth="1"/>
    <col min="5911" max="5911" width="14.54296875" style="7" customWidth="1"/>
    <col min="5912" max="5912" width="41.26953125" style="7" customWidth="1"/>
    <col min="5913" max="5913" width="9.26953125" style="7"/>
    <col min="5914" max="5919" width="17" style="7" customWidth="1"/>
    <col min="5920" max="5920" width="9.26953125" style="7" customWidth="1"/>
    <col min="5921" max="6148" width="9.26953125" style="7"/>
    <col min="6149" max="6149" width="16" style="7" customWidth="1"/>
    <col min="6150" max="6150" width="12.7265625" style="7" customWidth="1"/>
    <col min="6151" max="6151" width="12" style="7" customWidth="1"/>
    <col min="6152" max="6152" width="16" style="7" customWidth="1"/>
    <col min="6153" max="6153" width="55" style="7" bestFit="1" customWidth="1"/>
    <col min="6154" max="6154" width="3.26953125" style="7" customWidth="1"/>
    <col min="6155" max="6155" width="16" style="7" customWidth="1"/>
    <col min="6156" max="6156" width="16.26953125" style="7" customWidth="1"/>
    <col min="6157" max="6157" width="14.7265625" style="7" bestFit="1" customWidth="1"/>
    <col min="6158" max="6158" width="3.453125" style="7" customWidth="1"/>
    <col min="6159" max="6159" width="15.7265625" style="7" customWidth="1"/>
    <col min="6160" max="6160" width="21" style="7" customWidth="1"/>
    <col min="6161" max="6161" width="3.7265625" style="7" customWidth="1"/>
    <col min="6162" max="6162" width="16.7265625" style="7" customWidth="1"/>
    <col min="6163" max="6163" width="21.453125" style="7" customWidth="1"/>
    <col min="6164" max="6164" width="13.54296875" style="7" customWidth="1"/>
    <col min="6165" max="6165" width="2.26953125" style="7" customWidth="1"/>
    <col min="6166" max="6166" width="16.54296875" style="7" customWidth="1"/>
    <col min="6167" max="6167" width="14.54296875" style="7" customWidth="1"/>
    <col min="6168" max="6168" width="41.26953125" style="7" customWidth="1"/>
    <col min="6169" max="6169" width="9.26953125" style="7"/>
    <col min="6170" max="6175" width="17" style="7" customWidth="1"/>
    <col min="6176" max="6176" width="9.26953125" style="7" customWidth="1"/>
    <col min="6177" max="6404" width="9.26953125" style="7"/>
    <col min="6405" max="6405" width="16" style="7" customWidth="1"/>
    <col min="6406" max="6406" width="12.7265625" style="7" customWidth="1"/>
    <col min="6407" max="6407" width="12" style="7" customWidth="1"/>
    <col min="6408" max="6408" width="16" style="7" customWidth="1"/>
    <col min="6409" max="6409" width="55" style="7" bestFit="1" customWidth="1"/>
    <col min="6410" max="6410" width="3.26953125" style="7" customWidth="1"/>
    <col min="6411" max="6411" width="16" style="7" customWidth="1"/>
    <col min="6412" max="6412" width="16.26953125" style="7" customWidth="1"/>
    <col min="6413" max="6413" width="14.7265625" style="7" bestFit="1" customWidth="1"/>
    <col min="6414" max="6414" width="3.453125" style="7" customWidth="1"/>
    <col min="6415" max="6415" width="15.7265625" style="7" customWidth="1"/>
    <col min="6416" max="6416" width="21" style="7" customWidth="1"/>
    <col min="6417" max="6417" width="3.7265625" style="7" customWidth="1"/>
    <col min="6418" max="6418" width="16.7265625" style="7" customWidth="1"/>
    <col min="6419" max="6419" width="21.453125" style="7" customWidth="1"/>
    <col min="6420" max="6420" width="13.54296875" style="7" customWidth="1"/>
    <col min="6421" max="6421" width="2.26953125" style="7" customWidth="1"/>
    <col min="6422" max="6422" width="16.54296875" style="7" customWidth="1"/>
    <col min="6423" max="6423" width="14.54296875" style="7" customWidth="1"/>
    <col min="6424" max="6424" width="41.26953125" style="7" customWidth="1"/>
    <col min="6425" max="6425" width="9.26953125" style="7"/>
    <col min="6426" max="6431" width="17" style="7" customWidth="1"/>
    <col min="6432" max="6432" width="9.26953125" style="7" customWidth="1"/>
    <col min="6433" max="6660" width="9.26953125" style="7"/>
    <col min="6661" max="6661" width="16" style="7" customWidth="1"/>
    <col min="6662" max="6662" width="12.7265625" style="7" customWidth="1"/>
    <col min="6663" max="6663" width="12" style="7" customWidth="1"/>
    <col min="6664" max="6664" width="16" style="7" customWidth="1"/>
    <col min="6665" max="6665" width="55" style="7" bestFit="1" customWidth="1"/>
    <col min="6666" max="6666" width="3.26953125" style="7" customWidth="1"/>
    <col min="6667" max="6667" width="16" style="7" customWidth="1"/>
    <col min="6668" max="6668" width="16.26953125" style="7" customWidth="1"/>
    <col min="6669" max="6669" width="14.7265625" style="7" bestFit="1" customWidth="1"/>
    <col min="6670" max="6670" width="3.453125" style="7" customWidth="1"/>
    <col min="6671" max="6671" width="15.7265625" style="7" customWidth="1"/>
    <col min="6672" max="6672" width="21" style="7" customWidth="1"/>
    <col min="6673" max="6673" width="3.7265625" style="7" customWidth="1"/>
    <col min="6674" max="6674" width="16.7265625" style="7" customWidth="1"/>
    <col min="6675" max="6675" width="21.453125" style="7" customWidth="1"/>
    <col min="6676" max="6676" width="13.54296875" style="7" customWidth="1"/>
    <col min="6677" max="6677" width="2.26953125" style="7" customWidth="1"/>
    <col min="6678" max="6678" width="16.54296875" style="7" customWidth="1"/>
    <col min="6679" max="6679" width="14.54296875" style="7" customWidth="1"/>
    <col min="6680" max="6680" width="41.26953125" style="7" customWidth="1"/>
    <col min="6681" max="6681" width="9.26953125" style="7"/>
    <col min="6682" max="6687" width="17" style="7" customWidth="1"/>
    <col min="6688" max="6688" width="9.26953125" style="7" customWidth="1"/>
    <col min="6689" max="6916" width="9.26953125" style="7"/>
    <col min="6917" max="6917" width="16" style="7" customWidth="1"/>
    <col min="6918" max="6918" width="12.7265625" style="7" customWidth="1"/>
    <col min="6919" max="6919" width="12" style="7" customWidth="1"/>
    <col min="6920" max="6920" width="16" style="7" customWidth="1"/>
    <col min="6921" max="6921" width="55" style="7" bestFit="1" customWidth="1"/>
    <col min="6922" max="6922" width="3.26953125" style="7" customWidth="1"/>
    <col min="6923" max="6923" width="16" style="7" customWidth="1"/>
    <col min="6924" max="6924" width="16.26953125" style="7" customWidth="1"/>
    <col min="6925" max="6925" width="14.7265625" style="7" bestFit="1" customWidth="1"/>
    <col min="6926" max="6926" width="3.453125" style="7" customWidth="1"/>
    <col min="6927" max="6927" width="15.7265625" style="7" customWidth="1"/>
    <col min="6928" max="6928" width="21" style="7" customWidth="1"/>
    <col min="6929" max="6929" width="3.7265625" style="7" customWidth="1"/>
    <col min="6930" max="6930" width="16.7265625" style="7" customWidth="1"/>
    <col min="6931" max="6931" width="21.453125" style="7" customWidth="1"/>
    <col min="6932" max="6932" width="13.54296875" style="7" customWidth="1"/>
    <col min="6933" max="6933" width="2.26953125" style="7" customWidth="1"/>
    <col min="6934" max="6934" width="16.54296875" style="7" customWidth="1"/>
    <col min="6935" max="6935" width="14.54296875" style="7" customWidth="1"/>
    <col min="6936" max="6936" width="41.26953125" style="7" customWidth="1"/>
    <col min="6937" max="6937" width="9.26953125" style="7"/>
    <col min="6938" max="6943" width="17" style="7" customWidth="1"/>
    <col min="6944" max="6944" width="9.26953125" style="7" customWidth="1"/>
    <col min="6945" max="7172" width="9.26953125" style="7"/>
    <col min="7173" max="7173" width="16" style="7" customWidth="1"/>
    <col min="7174" max="7174" width="12.7265625" style="7" customWidth="1"/>
    <col min="7175" max="7175" width="12" style="7" customWidth="1"/>
    <col min="7176" max="7176" width="16" style="7" customWidth="1"/>
    <col min="7177" max="7177" width="55" style="7" bestFit="1" customWidth="1"/>
    <col min="7178" max="7178" width="3.26953125" style="7" customWidth="1"/>
    <col min="7179" max="7179" width="16" style="7" customWidth="1"/>
    <col min="7180" max="7180" width="16.26953125" style="7" customWidth="1"/>
    <col min="7181" max="7181" width="14.7265625" style="7" bestFit="1" customWidth="1"/>
    <col min="7182" max="7182" width="3.453125" style="7" customWidth="1"/>
    <col min="7183" max="7183" width="15.7265625" style="7" customWidth="1"/>
    <col min="7184" max="7184" width="21" style="7" customWidth="1"/>
    <col min="7185" max="7185" width="3.7265625" style="7" customWidth="1"/>
    <col min="7186" max="7186" width="16.7265625" style="7" customWidth="1"/>
    <col min="7187" max="7187" width="21.453125" style="7" customWidth="1"/>
    <col min="7188" max="7188" width="13.54296875" style="7" customWidth="1"/>
    <col min="7189" max="7189" width="2.26953125" style="7" customWidth="1"/>
    <col min="7190" max="7190" width="16.54296875" style="7" customWidth="1"/>
    <col min="7191" max="7191" width="14.54296875" style="7" customWidth="1"/>
    <col min="7192" max="7192" width="41.26953125" style="7" customWidth="1"/>
    <col min="7193" max="7193" width="9.26953125" style="7"/>
    <col min="7194" max="7199" width="17" style="7" customWidth="1"/>
    <col min="7200" max="7200" width="9.26953125" style="7" customWidth="1"/>
    <col min="7201" max="7428" width="9.26953125" style="7"/>
    <col min="7429" max="7429" width="16" style="7" customWidth="1"/>
    <col min="7430" max="7430" width="12.7265625" style="7" customWidth="1"/>
    <col min="7431" max="7431" width="12" style="7" customWidth="1"/>
    <col min="7432" max="7432" width="16" style="7" customWidth="1"/>
    <col min="7433" max="7433" width="55" style="7" bestFit="1" customWidth="1"/>
    <col min="7434" max="7434" width="3.26953125" style="7" customWidth="1"/>
    <col min="7435" max="7435" width="16" style="7" customWidth="1"/>
    <col min="7436" max="7436" width="16.26953125" style="7" customWidth="1"/>
    <col min="7437" max="7437" width="14.7265625" style="7" bestFit="1" customWidth="1"/>
    <col min="7438" max="7438" width="3.453125" style="7" customWidth="1"/>
    <col min="7439" max="7439" width="15.7265625" style="7" customWidth="1"/>
    <col min="7440" max="7440" width="21" style="7" customWidth="1"/>
    <col min="7441" max="7441" width="3.7265625" style="7" customWidth="1"/>
    <col min="7442" max="7442" width="16.7265625" style="7" customWidth="1"/>
    <col min="7443" max="7443" width="21.453125" style="7" customWidth="1"/>
    <col min="7444" max="7444" width="13.54296875" style="7" customWidth="1"/>
    <col min="7445" max="7445" width="2.26953125" style="7" customWidth="1"/>
    <col min="7446" max="7446" width="16.54296875" style="7" customWidth="1"/>
    <col min="7447" max="7447" width="14.54296875" style="7" customWidth="1"/>
    <col min="7448" max="7448" width="41.26953125" style="7" customWidth="1"/>
    <col min="7449" max="7449" width="9.26953125" style="7"/>
    <col min="7450" max="7455" width="17" style="7" customWidth="1"/>
    <col min="7456" max="7456" width="9.26953125" style="7" customWidth="1"/>
    <col min="7457" max="7684" width="9.26953125" style="7"/>
    <col min="7685" max="7685" width="16" style="7" customWidth="1"/>
    <col min="7686" max="7686" width="12.7265625" style="7" customWidth="1"/>
    <col min="7687" max="7687" width="12" style="7" customWidth="1"/>
    <col min="7688" max="7688" width="16" style="7" customWidth="1"/>
    <col min="7689" max="7689" width="55" style="7" bestFit="1" customWidth="1"/>
    <col min="7690" max="7690" width="3.26953125" style="7" customWidth="1"/>
    <col min="7691" max="7691" width="16" style="7" customWidth="1"/>
    <col min="7692" max="7692" width="16.26953125" style="7" customWidth="1"/>
    <col min="7693" max="7693" width="14.7265625" style="7" bestFit="1" customWidth="1"/>
    <col min="7694" max="7694" width="3.453125" style="7" customWidth="1"/>
    <col min="7695" max="7695" width="15.7265625" style="7" customWidth="1"/>
    <col min="7696" max="7696" width="21" style="7" customWidth="1"/>
    <col min="7697" max="7697" width="3.7265625" style="7" customWidth="1"/>
    <col min="7698" max="7698" width="16.7265625" style="7" customWidth="1"/>
    <col min="7699" max="7699" width="21.453125" style="7" customWidth="1"/>
    <col min="7700" max="7700" width="13.54296875" style="7" customWidth="1"/>
    <col min="7701" max="7701" width="2.26953125" style="7" customWidth="1"/>
    <col min="7702" max="7702" width="16.54296875" style="7" customWidth="1"/>
    <col min="7703" max="7703" width="14.54296875" style="7" customWidth="1"/>
    <col min="7704" max="7704" width="41.26953125" style="7" customWidth="1"/>
    <col min="7705" max="7705" width="9.26953125" style="7"/>
    <col min="7706" max="7711" width="17" style="7" customWidth="1"/>
    <col min="7712" max="7712" width="9.26953125" style="7" customWidth="1"/>
    <col min="7713" max="7940" width="9.26953125" style="7"/>
    <col min="7941" max="7941" width="16" style="7" customWidth="1"/>
    <col min="7942" max="7942" width="12.7265625" style="7" customWidth="1"/>
    <col min="7943" max="7943" width="12" style="7" customWidth="1"/>
    <col min="7944" max="7944" width="16" style="7" customWidth="1"/>
    <col min="7945" max="7945" width="55" style="7" bestFit="1" customWidth="1"/>
    <col min="7946" max="7946" width="3.26953125" style="7" customWidth="1"/>
    <col min="7947" max="7947" width="16" style="7" customWidth="1"/>
    <col min="7948" max="7948" width="16.26953125" style="7" customWidth="1"/>
    <col min="7949" max="7949" width="14.7265625" style="7" bestFit="1" customWidth="1"/>
    <col min="7950" max="7950" width="3.453125" style="7" customWidth="1"/>
    <col min="7951" max="7951" width="15.7265625" style="7" customWidth="1"/>
    <col min="7952" max="7952" width="21" style="7" customWidth="1"/>
    <col min="7953" max="7953" width="3.7265625" style="7" customWidth="1"/>
    <col min="7954" max="7954" width="16.7265625" style="7" customWidth="1"/>
    <col min="7955" max="7955" width="21.453125" style="7" customWidth="1"/>
    <col min="7956" max="7956" width="13.54296875" style="7" customWidth="1"/>
    <col min="7957" max="7957" width="2.26953125" style="7" customWidth="1"/>
    <col min="7958" max="7958" width="16.54296875" style="7" customWidth="1"/>
    <col min="7959" max="7959" width="14.54296875" style="7" customWidth="1"/>
    <col min="7960" max="7960" width="41.26953125" style="7" customWidth="1"/>
    <col min="7961" max="7961" width="9.26953125" style="7"/>
    <col min="7962" max="7967" width="17" style="7" customWidth="1"/>
    <col min="7968" max="7968" width="9.26953125" style="7" customWidth="1"/>
    <col min="7969" max="8196" width="9.26953125" style="7"/>
    <col min="8197" max="8197" width="16" style="7" customWidth="1"/>
    <col min="8198" max="8198" width="12.7265625" style="7" customWidth="1"/>
    <col min="8199" max="8199" width="12" style="7" customWidth="1"/>
    <col min="8200" max="8200" width="16" style="7" customWidth="1"/>
    <col min="8201" max="8201" width="55" style="7" bestFit="1" customWidth="1"/>
    <col min="8202" max="8202" width="3.26953125" style="7" customWidth="1"/>
    <col min="8203" max="8203" width="16" style="7" customWidth="1"/>
    <col min="8204" max="8204" width="16.26953125" style="7" customWidth="1"/>
    <col min="8205" max="8205" width="14.7265625" style="7" bestFit="1" customWidth="1"/>
    <col min="8206" max="8206" width="3.453125" style="7" customWidth="1"/>
    <col min="8207" max="8207" width="15.7265625" style="7" customWidth="1"/>
    <col min="8208" max="8208" width="21" style="7" customWidth="1"/>
    <col min="8209" max="8209" width="3.7265625" style="7" customWidth="1"/>
    <col min="8210" max="8210" width="16.7265625" style="7" customWidth="1"/>
    <col min="8211" max="8211" width="21.453125" style="7" customWidth="1"/>
    <col min="8212" max="8212" width="13.54296875" style="7" customWidth="1"/>
    <col min="8213" max="8213" width="2.26953125" style="7" customWidth="1"/>
    <col min="8214" max="8214" width="16.54296875" style="7" customWidth="1"/>
    <col min="8215" max="8215" width="14.54296875" style="7" customWidth="1"/>
    <col min="8216" max="8216" width="41.26953125" style="7" customWidth="1"/>
    <col min="8217" max="8217" width="9.26953125" style="7"/>
    <col min="8218" max="8223" width="17" style="7" customWidth="1"/>
    <col min="8224" max="8224" width="9.26953125" style="7" customWidth="1"/>
    <col min="8225" max="8452" width="9.26953125" style="7"/>
    <col min="8453" max="8453" width="16" style="7" customWidth="1"/>
    <col min="8454" max="8454" width="12.7265625" style="7" customWidth="1"/>
    <col min="8455" max="8455" width="12" style="7" customWidth="1"/>
    <col min="8456" max="8456" width="16" style="7" customWidth="1"/>
    <col min="8457" max="8457" width="55" style="7" bestFit="1" customWidth="1"/>
    <col min="8458" max="8458" width="3.26953125" style="7" customWidth="1"/>
    <col min="8459" max="8459" width="16" style="7" customWidth="1"/>
    <col min="8460" max="8460" width="16.26953125" style="7" customWidth="1"/>
    <col min="8461" max="8461" width="14.7265625" style="7" bestFit="1" customWidth="1"/>
    <col min="8462" max="8462" width="3.453125" style="7" customWidth="1"/>
    <col min="8463" max="8463" width="15.7265625" style="7" customWidth="1"/>
    <col min="8464" max="8464" width="21" style="7" customWidth="1"/>
    <col min="8465" max="8465" width="3.7265625" style="7" customWidth="1"/>
    <col min="8466" max="8466" width="16.7265625" style="7" customWidth="1"/>
    <col min="8467" max="8467" width="21.453125" style="7" customWidth="1"/>
    <col min="8468" max="8468" width="13.54296875" style="7" customWidth="1"/>
    <col min="8469" max="8469" width="2.26953125" style="7" customWidth="1"/>
    <col min="8470" max="8470" width="16.54296875" style="7" customWidth="1"/>
    <col min="8471" max="8471" width="14.54296875" style="7" customWidth="1"/>
    <col min="8472" max="8472" width="41.26953125" style="7" customWidth="1"/>
    <col min="8473" max="8473" width="9.26953125" style="7"/>
    <col min="8474" max="8479" width="17" style="7" customWidth="1"/>
    <col min="8480" max="8480" width="9.26953125" style="7" customWidth="1"/>
    <col min="8481" max="8708" width="9.26953125" style="7"/>
    <col min="8709" max="8709" width="16" style="7" customWidth="1"/>
    <col min="8710" max="8710" width="12.7265625" style="7" customWidth="1"/>
    <col min="8711" max="8711" width="12" style="7" customWidth="1"/>
    <col min="8712" max="8712" width="16" style="7" customWidth="1"/>
    <col min="8713" max="8713" width="55" style="7" bestFit="1" customWidth="1"/>
    <col min="8714" max="8714" width="3.26953125" style="7" customWidth="1"/>
    <col min="8715" max="8715" width="16" style="7" customWidth="1"/>
    <col min="8716" max="8716" width="16.26953125" style="7" customWidth="1"/>
    <col min="8717" max="8717" width="14.7265625" style="7" bestFit="1" customWidth="1"/>
    <col min="8718" max="8718" width="3.453125" style="7" customWidth="1"/>
    <col min="8719" max="8719" width="15.7265625" style="7" customWidth="1"/>
    <col min="8720" max="8720" width="21" style="7" customWidth="1"/>
    <col min="8721" max="8721" width="3.7265625" style="7" customWidth="1"/>
    <col min="8722" max="8722" width="16.7265625" style="7" customWidth="1"/>
    <col min="8723" max="8723" width="21.453125" style="7" customWidth="1"/>
    <col min="8724" max="8724" width="13.54296875" style="7" customWidth="1"/>
    <col min="8725" max="8725" width="2.26953125" style="7" customWidth="1"/>
    <col min="8726" max="8726" width="16.54296875" style="7" customWidth="1"/>
    <col min="8727" max="8727" width="14.54296875" style="7" customWidth="1"/>
    <col min="8728" max="8728" width="41.26953125" style="7" customWidth="1"/>
    <col min="8729" max="8729" width="9.26953125" style="7"/>
    <col min="8730" max="8735" width="17" style="7" customWidth="1"/>
    <col min="8736" max="8736" width="9.26953125" style="7" customWidth="1"/>
    <col min="8737" max="8964" width="9.26953125" style="7"/>
    <col min="8965" max="8965" width="16" style="7" customWidth="1"/>
    <col min="8966" max="8966" width="12.7265625" style="7" customWidth="1"/>
    <col min="8967" max="8967" width="12" style="7" customWidth="1"/>
    <col min="8968" max="8968" width="16" style="7" customWidth="1"/>
    <col min="8969" max="8969" width="55" style="7" bestFit="1" customWidth="1"/>
    <col min="8970" max="8970" width="3.26953125" style="7" customWidth="1"/>
    <col min="8971" max="8971" width="16" style="7" customWidth="1"/>
    <col min="8972" max="8972" width="16.26953125" style="7" customWidth="1"/>
    <col min="8973" max="8973" width="14.7265625" style="7" bestFit="1" customWidth="1"/>
    <col min="8974" max="8974" width="3.453125" style="7" customWidth="1"/>
    <col min="8975" max="8975" width="15.7265625" style="7" customWidth="1"/>
    <col min="8976" max="8976" width="21" style="7" customWidth="1"/>
    <col min="8977" max="8977" width="3.7265625" style="7" customWidth="1"/>
    <col min="8978" max="8978" width="16.7265625" style="7" customWidth="1"/>
    <col min="8979" max="8979" width="21.453125" style="7" customWidth="1"/>
    <col min="8980" max="8980" width="13.54296875" style="7" customWidth="1"/>
    <col min="8981" max="8981" width="2.26953125" style="7" customWidth="1"/>
    <col min="8982" max="8982" width="16.54296875" style="7" customWidth="1"/>
    <col min="8983" max="8983" width="14.54296875" style="7" customWidth="1"/>
    <col min="8984" max="8984" width="41.26953125" style="7" customWidth="1"/>
    <col min="8985" max="8985" width="9.26953125" style="7"/>
    <col min="8986" max="8991" width="17" style="7" customWidth="1"/>
    <col min="8992" max="8992" width="9.26953125" style="7" customWidth="1"/>
    <col min="8993" max="9220" width="9.26953125" style="7"/>
    <col min="9221" max="9221" width="16" style="7" customWidth="1"/>
    <col min="9222" max="9222" width="12.7265625" style="7" customWidth="1"/>
    <col min="9223" max="9223" width="12" style="7" customWidth="1"/>
    <col min="9224" max="9224" width="16" style="7" customWidth="1"/>
    <col min="9225" max="9225" width="55" style="7" bestFit="1" customWidth="1"/>
    <col min="9226" max="9226" width="3.26953125" style="7" customWidth="1"/>
    <col min="9227" max="9227" width="16" style="7" customWidth="1"/>
    <col min="9228" max="9228" width="16.26953125" style="7" customWidth="1"/>
    <col min="9229" max="9229" width="14.7265625" style="7" bestFit="1" customWidth="1"/>
    <col min="9230" max="9230" width="3.453125" style="7" customWidth="1"/>
    <col min="9231" max="9231" width="15.7265625" style="7" customWidth="1"/>
    <col min="9232" max="9232" width="21" style="7" customWidth="1"/>
    <col min="9233" max="9233" width="3.7265625" style="7" customWidth="1"/>
    <col min="9234" max="9234" width="16.7265625" style="7" customWidth="1"/>
    <col min="9235" max="9235" width="21.453125" style="7" customWidth="1"/>
    <col min="9236" max="9236" width="13.54296875" style="7" customWidth="1"/>
    <col min="9237" max="9237" width="2.26953125" style="7" customWidth="1"/>
    <col min="9238" max="9238" width="16.54296875" style="7" customWidth="1"/>
    <col min="9239" max="9239" width="14.54296875" style="7" customWidth="1"/>
    <col min="9240" max="9240" width="41.26953125" style="7" customWidth="1"/>
    <col min="9241" max="9241" width="9.26953125" style="7"/>
    <col min="9242" max="9247" width="17" style="7" customWidth="1"/>
    <col min="9248" max="9248" width="9.26953125" style="7" customWidth="1"/>
    <col min="9249" max="9476" width="9.26953125" style="7"/>
    <col min="9477" max="9477" width="16" style="7" customWidth="1"/>
    <col min="9478" max="9478" width="12.7265625" style="7" customWidth="1"/>
    <col min="9479" max="9479" width="12" style="7" customWidth="1"/>
    <col min="9480" max="9480" width="16" style="7" customWidth="1"/>
    <col min="9481" max="9481" width="55" style="7" bestFit="1" customWidth="1"/>
    <col min="9482" max="9482" width="3.26953125" style="7" customWidth="1"/>
    <col min="9483" max="9483" width="16" style="7" customWidth="1"/>
    <col min="9484" max="9484" width="16.26953125" style="7" customWidth="1"/>
    <col min="9485" max="9485" width="14.7265625" style="7" bestFit="1" customWidth="1"/>
    <col min="9486" max="9486" width="3.453125" style="7" customWidth="1"/>
    <col min="9487" max="9487" width="15.7265625" style="7" customWidth="1"/>
    <col min="9488" max="9488" width="21" style="7" customWidth="1"/>
    <col min="9489" max="9489" width="3.7265625" style="7" customWidth="1"/>
    <col min="9490" max="9490" width="16.7265625" style="7" customWidth="1"/>
    <col min="9491" max="9491" width="21.453125" style="7" customWidth="1"/>
    <col min="9492" max="9492" width="13.54296875" style="7" customWidth="1"/>
    <col min="9493" max="9493" width="2.26953125" style="7" customWidth="1"/>
    <col min="9494" max="9494" width="16.54296875" style="7" customWidth="1"/>
    <col min="9495" max="9495" width="14.54296875" style="7" customWidth="1"/>
    <col min="9496" max="9496" width="41.26953125" style="7" customWidth="1"/>
    <col min="9497" max="9497" width="9.26953125" style="7"/>
    <col min="9498" max="9503" width="17" style="7" customWidth="1"/>
    <col min="9504" max="9504" width="9.26953125" style="7" customWidth="1"/>
    <col min="9505" max="9732" width="9.26953125" style="7"/>
    <col min="9733" max="9733" width="16" style="7" customWidth="1"/>
    <col min="9734" max="9734" width="12.7265625" style="7" customWidth="1"/>
    <col min="9735" max="9735" width="12" style="7" customWidth="1"/>
    <col min="9736" max="9736" width="16" style="7" customWidth="1"/>
    <col min="9737" max="9737" width="55" style="7" bestFit="1" customWidth="1"/>
    <col min="9738" max="9738" width="3.26953125" style="7" customWidth="1"/>
    <col min="9739" max="9739" width="16" style="7" customWidth="1"/>
    <col min="9740" max="9740" width="16.26953125" style="7" customWidth="1"/>
    <col min="9741" max="9741" width="14.7265625" style="7" bestFit="1" customWidth="1"/>
    <col min="9742" max="9742" width="3.453125" style="7" customWidth="1"/>
    <col min="9743" max="9743" width="15.7265625" style="7" customWidth="1"/>
    <col min="9744" max="9744" width="21" style="7" customWidth="1"/>
    <col min="9745" max="9745" width="3.7265625" style="7" customWidth="1"/>
    <col min="9746" max="9746" width="16.7265625" style="7" customWidth="1"/>
    <col min="9747" max="9747" width="21.453125" style="7" customWidth="1"/>
    <col min="9748" max="9748" width="13.54296875" style="7" customWidth="1"/>
    <col min="9749" max="9749" width="2.26953125" style="7" customWidth="1"/>
    <col min="9750" max="9750" width="16.54296875" style="7" customWidth="1"/>
    <col min="9751" max="9751" width="14.54296875" style="7" customWidth="1"/>
    <col min="9752" max="9752" width="41.26953125" style="7" customWidth="1"/>
    <col min="9753" max="9753" width="9.26953125" style="7"/>
    <col min="9754" max="9759" width="17" style="7" customWidth="1"/>
    <col min="9760" max="9760" width="9.26953125" style="7" customWidth="1"/>
    <col min="9761" max="9988" width="9.26953125" style="7"/>
    <col min="9989" max="9989" width="16" style="7" customWidth="1"/>
    <col min="9990" max="9990" width="12.7265625" style="7" customWidth="1"/>
    <col min="9991" max="9991" width="12" style="7" customWidth="1"/>
    <col min="9992" max="9992" width="16" style="7" customWidth="1"/>
    <col min="9993" max="9993" width="55" style="7" bestFit="1" customWidth="1"/>
    <col min="9994" max="9994" width="3.26953125" style="7" customWidth="1"/>
    <col min="9995" max="9995" width="16" style="7" customWidth="1"/>
    <col min="9996" max="9996" width="16.26953125" style="7" customWidth="1"/>
    <col min="9997" max="9997" width="14.7265625" style="7" bestFit="1" customWidth="1"/>
    <col min="9998" max="9998" width="3.453125" style="7" customWidth="1"/>
    <col min="9999" max="9999" width="15.7265625" style="7" customWidth="1"/>
    <col min="10000" max="10000" width="21" style="7" customWidth="1"/>
    <col min="10001" max="10001" width="3.7265625" style="7" customWidth="1"/>
    <col min="10002" max="10002" width="16.7265625" style="7" customWidth="1"/>
    <col min="10003" max="10003" width="21.453125" style="7" customWidth="1"/>
    <col min="10004" max="10004" width="13.54296875" style="7" customWidth="1"/>
    <col min="10005" max="10005" width="2.26953125" style="7" customWidth="1"/>
    <col min="10006" max="10006" width="16.54296875" style="7" customWidth="1"/>
    <col min="10007" max="10007" width="14.54296875" style="7" customWidth="1"/>
    <col min="10008" max="10008" width="41.26953125" style="7" customWidth="1"/>
    <col min="10009" max="10009" width="9.26953125" style="7"/>
    <col min="10010" max="10015" width="17" style="7" customWidth="1"/>
    <col min="10016" max="10016" width="9.26953125" style="7" customWidth="1"/>
    <col min="10017" max="10244" width="9.26953125" style="7"/>
    <col min="10245" max="10245" width="16" style="7" customWidth="1"/>
    <col min="10246" max="10246" width="12.7265625" style="7" customWidth="1"/>
    <col min="10247" max="10247" width="12" style="7" customWidth="1"/>
    <col min="10248" max="10248" width="16" style="7" customWidth="1"/>
    <col min="10249" max="10249" width="55" style="7" bestFit="1" customWidth="1"/>
    <col min="10250" max="10250" width="3.26953125" style="7" customWidth="1"/>
    <col min="10251" max="10251" width="16" style="7" customWidth="1"/>
    <col min="10252" max="10252" width="16.26953125" style="7" customWidth="1"/>
    <col min="10253" max="10253" width="14.7265625" style="7" bestFit="1" customWidth="1"/>
    <col min="10254" max="10254" width="3.453125" style="7" customWidth="1"/>
    <col min="10255" max="10255" width="15.7265625" style="7" customWidth="1"/>
    <col min="10256" max="10256" width="21" style="7" customWidth="1"/>
    <col min="10257" max="10257" width="3.7265625" style="7" customWidth="1"/>
    <col min="10258" max="10258" width="16.7265625" style="7" customWidth="1"/>
    <col min="10259" max="10259" width="21.453125" style="7" customWidth="1"/>
    <col min="10260" max="10260" width="13.54296875" style="7" customWidth="1"/>
    <col min="10261" max="10261" width="2.26953125" style="7" customWidth="1"/>
    <col min="10262" max="10262" width="16.54296875" style="7" customWidth="1"/>
    <col min="10263" max="10263" width="14.54296875" style="7" customWidth="1"/>
    <col min="10264" max="10264" width="41.26953125" style="7" customWidth="1"/>
    <col min="10265" max="10265" width="9.26953125" style="7"/>
    <col min="10266" max="10271" width="17" style="7" customWidth="1"/>
    <col min="10272" max="10272" width="9.26953125" style="7" customWidth="1"/>
    <col min="10273" max="10500" width="9.26953125" style="7"/>
    <col min="10501" max="10501" width="16" style="7" customWidth="1"/>
    <col min="10502" max="10502" width="12.7265625" style="7" customWidth="1"/>
    <col min="10503" max="10503" width="12" style="7" customWidth="1"/>
    <col min="10504" max="10504" width="16" style="7" customWidth="1"/>
    <col min="10505" max="10505" width="55" style="7" bestFit="1" customWidth="1"/>
    <col min="10506" max="10506" width="3.26953125" style="7" customWidth="1"/>
    <col min="10507" max="10507" width="16" style="7" customWidth="1"/>
    <col min="10508" max="10508" width="16.26953125" style="7" customWidth="1"/>
    <col min="10509" max="10509" width="14.7265625" style="7" bestFit="1" customWidth="1"/>
    <col min="10510" max="10510" width="3.453125" style="7" customWidth="1"/>
    <col min="10511" max="10511" width="15.7265625" style="7" customWidth="1"/>
    <col min="10512" max="10512" width="21" style="7" customWidth="1"/>
    <col min="10513" max="10513" width="3.7265625" style="7" customWidth="1"/>
    <col min="10514" max="10514" width="16.7265625" style="7" customWidth="1"/>
    <col min="10515" max="10515" width="21.453125" style="7" customWidth="1"/>
    <col min="10516" max="10516" width="13.54296875" style="7" customWidth="1"/>
    <col min="10517" max="10517" width="2.26953125" style="7" customWidth="1"/>
    <col min="10518" max="10518" width="16.54296875" style="7" customWidth="1"/>
    <col min="10519" max="10519" width="14.54296875" style="7" customWidth="1"/>
    <col min="10520" max="10520" width="41.26953125" style="7" customWidth="1"/>
    <col min="10521" max="10521" width="9.26953125" style="7"/>
    <col min="10522" max="10527" width="17" style="7" customWidth="1"/>
    <col min="10528" max="10528" width="9.26953125" style="7" customWidth="1"/>
    <col min="10529" max="10756" width="9.26953125" style="7"/>
    <col min="10757" max="10757" width="16" style="7" customWidth="1"/>
    <col min="10758" max="10758" width="12.7265625" style="7" customWidth="1"/>
    <col min="10759" max="10759" width="12" style="7" customWidth="1"/>
    <col min="10760" max="10760" width="16" style="7" customWidth="1"/>
    <col min="10761" max="10761" width="55" style="7" bestFit="1" customWidth="1"/>
    <col min="10762" max="10762" width="3.26953125" style="7" customWidth="1"/>
    <col min="10763" max="10763" width="16" style="7" customWidth="1"/>
    <col min="10764" max="10764" width="16.26953125" style="7" customWidth="1"/>
    <col min="10765" max="10765" width="14.7265625" style="7" bestFit="1" customWidth="1"/>
    <col min="10766" max="10766" width="3.453125" style="7" customWidth="1"/>
    <col min="10767" max="10767" width="15.7265625" style="7" customWidth="1"/>
    <col min="10768" max="10768" width="21" style="7" customWidth="1"/>
    <col min="10769" max="10769" width="3.7265625" style="7" customWidth="1"/>
    <col min="10770" max="10770" width="16.7265625" style="7" customWidth="1"/>
    <col min="10771" max="10771" width="21.453125" style="7" customWidth="1"/>
    <col min="10772" max="10772" width="13.54296875" style="7" customWidth="1"/>
    <col min="10773" max="10773" width="2.26953125" style="7" customWidth="1"/>
    <col min="10774" max="10774" width="16.54296875" style="7" customWidth="1"/>
    <col min="10775" max="10775" width="14.54296875" style="7" customWidth="1"/>
    <col min="10776" max="10776" width="41.26953125" style="7" customWidth="1"/>
    <col min="10777" max="10777" width="9.26953125" style="7"/>
    <col min="10778" max="10783" width="17" style="7" customWidth="1"/>
    <col min="10784" max="10784" width="9.26953125" style="7" customWidth="1"/>
    <col min="10785" max="11012" width="9.26953125" style="7"/>
    <col min="11013" max="11013" width="16" style="7" customWidth="1"/>
    <col min="11014" max="11014" width="12.7265625" style="7" customWidth="1"/>
    <col min="11015" max="11015" width="12" style="7" customWidth="1"/>
    <col min="11016" max="11016" width="16" style="7" customWidth="1"/>
    <col min="11017" max="11017" width="55" style="7" bestFit="1" customWidth="1"/>
    <col min="11018" max="11018" width="3.26953125" style="7" customWidth="1"/>
    <col min="11019" max="11019" width="16" style="7" customWidth="1"/>
    <col min="11020" max="11020" width="16.26953125" style="7" customWidth="1"/>
    <col min="11021" max="11021" width="14.7265625" style="7" bestFit="1" customWidth="1"/>
    <col min="11022" max="11022" width="3.453125" style="7" customWidth="1"/>
    <col min="11023" max="11023" width="15.7265625" style="7" customWidth="1"/>
    <col min="11024" max="11024" width="21" style="7" customWidth="1"/>
    <col min="11025" max="11025" width="3.7265625" style="7" customWidth="1"/>
    <col min="11026" max="11026" width="16.7265625" style="7" customWidth="1"/>
    <col min="11027" max="11027" width="21.453125" style="7" customWidth="1"/>
    <col min="11028" max="11028" width="13.54296875" style="7" customWidth="1"/>
    <col min="11029" max="11029" width="2.26953125" style="7" customWidth="1"/>
    <col min="11030" max="11030" width="16.54296875" style="7" customWidth="1"/>
    <col min="11031" max="11031" width="14.54296875" style="7" customWidth="1"/>
    <col min="11032" max="11032" width="41.26953125" style="7" customWidth="1"/>
    <col min="11033" max="11033" width="9.26953125" style="7"/>
    <col min="11034" max="11039" width="17" style="7" customWidth="1"/>
    <col min="11040" max="11040" width="9.26953125" style="7" customWidth="1"/>
    <col min="11041" max="11268" width="9.26953125" style="7"/>
    <col min="11269" max="11269" width="16" style="7" customWidth="1"/>
    <col min="11270" max="11270" width="12.7265625" style="7" customWidth="1"/>
    <col min="11271" max="11271" width="12" style="7" customWidth="1"/>
    <col min="11272" max="11272" width="16" style="7" customWidth="1"/>
    <col min="11273" max="11273" width="55" style="7" bestFit="1" customWidth="1"/>
    <col min="11274" max="11274" width="3.26953125" style="7" customWidth="1"/>
    <col min="11275" max="11275" width="16" style="7" customWidth="1"/>
    <col min="11276" max="11276" width="16.26953125" style="7" customWidth="1"/>
    <col min="11277" max="11277" width="14.7265625" style="7" bestFit="1" customWidth="1"/>
    <col min="11278" max="11278" width="3.453125" style="7" customWidth="1"/>
    <col min="11279" max="11279" width="15.7265625" style="7" customWidth="1"/>
    <col min="11280" max="11280" width="21" style="7" customWidth="1"/>
    <col min="11281" max="11281" width="3.7265625" style="7" customWidth="1"/>
    <col min="11282" max="11282" width="16.7265625" style="7" customWidth="1"/>
    <col min="11283" max="11283" width="21.453125" style="7" customWidth="1"/>
    <col min="11284" max="11284" width="13.54296875" style="7" customWidth="1"/>
    <col min="11285" max="11285" width="2.26953125" style="7" customWidth="1"/>
    <col min="11286" max="11286" width="16.54296875" style="7" customWidth="1"/>
    <col min="11287" max="11287" width="14.54296875" style="7" customWidth="1"/>
    <col min="11288" max="11288" width="41.26953125" style="7" customWidth="1"/>
    <col min="11289" max="11289" width="9.26953125" style="7"/>
    <col min="11290" max="11295" width="17" style="7" customWidth="1"/>
    <col min="11296" max="11296" width="9.26953125" style="7" customWidth="1"/>
    <col min="11297" max="11524" width="9.26953125" style="7"/>
    <col min="11525" max="11525" width="16" style="7" customWidth="1"/>
    <col min="11526" max="11526" width="12.7265625" style="7" customWidth="1"/>
    <col min="11527" max="11527" width="12" style="7" customWidth="1"/>
    <col min="11528" max="11528" width="16" style="7" customWidth="1"/>
    <col min="11529" max="11529" width="55" style="7" bestFit="1" customWidth="1"/>
    <col min="11530" max="11530" width="3.26953125" style="7" customWidth="1"/>
    <col min="11531" max="11531" width="16" style="7" customWidth="1"/>
    <col min="11532" max="11532" width="16.26953125" style="7" customWidth="1"/>
    <col min="11533" max="11533" width="14.7265625" style="7" bestFit="1" customWidth="1"/>
    <col min="11534" max="11534" width="3.453125" style="7" customWidth="1"/>
    <col min="11535" max="11535" width="15.7265625" style="7" customWidth="1"/>
    <col min="11536" max="11536" width="21" style="7" customWidth="1"/>
    <col min="11537" max="11537" width="3.7265625" style="7" customWidth="1"/>
    <col min="11538" max="11538" width="16.7265625" style="7" customWidth="1"/>
    <col min="11539" max="11539" width="21.453125" style="7" customWidth="1"/>
    <col min="11540" max="11540" width="13.54296875" style="7" customWidth="1"/>
    <col min="11541" max="11541" width="2.26953125" style="7" customWidth="1"/>
    <col min="11542" max="11542" width="16.54296875" style="7" customWidth="1"/>
    <col min="11543" max="11543" width="14.54296875" style="7" customWidth="1"/>
    <col min="11544" max="11544" width="41.26953125" style="7" customWidth="1"/>
    <col min="11545" max="11545" width="9.26953125" style="7"/>
    <col min="11546" max="11551" width="17" style="7" customWidth="1"/>
    <col min="11552" max="11552" width="9.26953125" style="7" customWidth="1"/>
    <col min="11553" max="11780" width="9.26953125" style="7"/>
    <col min="11781" max="11781" width="16" style="7" customWidth="1"/>
    <col min="11782" max="11782" width="12.7265625" style="7" customWidth="1"/>
    <col min="11783" max="11783" width="12" style="7" customWidth="1"/>
    <col min="11784" max="11784" width="16" style="7" customWidth="1"/>
    <col min="11785" max="11785" width="55" style="7" bestFit="1" customWidth="1"/>
    <col min="11786" max="11786" width="3.26953125" style="7" customWidth="1"/>
    <col min="11787" max="11787" width="16" style="7" customWidth="1"/>
    <col min="11788" max="11788" width="16.26953125" style="7" customWidth="1"/>
    <col min="11789" max="11789" width="14.7265625" style="7" bestFit="1" customWidth="1"/>
    <col min="11790" max="11790" width="3.453125" style="7" customWidth="1"/>
    <col min="11791" max="11791" width="15.7265625" style="7" customWidth="1"/>
    <col min="11792" max="11792" width="21" style="7" customWidth="1"/>
    <col min="11793" max="11793" width="3.7265625" style="7" customWidth="1"/>
    <col min="11794" max="11794" width="16.7265625" style="7" customWidth="1"/>
    <col min="11795" max="11795" width="21.453125" style="7" customWidth="1"/>
    <col min="11796" max="11796" width="13.54296875" style="7" customWidth="1"/>
    <col min="11797" max="11797" width="2.26953125" style="7" customWidth="1"/>
    <col min="11798" max="11798" width="16.54296875" style="7" customWidth="1"/>
    <col min="11799" max="11799" width="14.54296875" style="7" customWidth="1"/>
    <col min="11800" max="11800" width="41.26953125" style="7" customWidth="1"/>
    <col min="11801" max="11801" width="9.26953125" style="7"/>
    <col min="11802" max="11807" width="17" style="7" customWidth="1"/>
    <col min="11808" max="11808" width="9.26953125" style="7" customWidth="1"/>
    <col min="11809" max="12036" width="9.26953125" style="7"/>
    <col min="12037" max="12037" width="16" style="7" customWidth="1"/>
    <col min="12038" max="12038" width="12.7265625" style="7" customWidth="1"/>
    <col min="12039" max="12039" width="12" style="7" customWidth="1"/>
    <col min="12040" max="12040" width="16" style="7" customWidth="1"/>
    <col min="12041" max="12041" width="55" style="7" bestFit="1" customWidth="1"/>
    <col min="12042" max="12042" width="3.26953125" style="7" customWidth="1"/>
    <col min="12043" max="12043" width="16" style="7" customWidth="1"/>
    <col min="12044" max="12044" width="16.26953125" style="7" customWidth="1"/>
    <col min="12045" max="12045" width="14.7265625" style="7" bestFit="1" customWidth="1"/>
    <col min="12046" max="12046" width="3.453125" style="7" customWidth="1"/>
    <col min="12047" max="12047" width="15.7265625" style="7" customWidth="1"/>
    <col min="12048" max="12048" width="21" style="7" customWidth="1"/>
    <col min="12049" max="12049" width="3.7265625" style="7" customWidth="1"/>
    <col min="12050" max="12050" width="16.7265625" style="7" customWidth="1"/>
    <col min="12051" max="12051" width="21.453125" style="7" customWidth="1"/>
    <col min="12052" max="12052" width="13.54296875" style="7" customWidth="1"/>
    <col min="12053" max="12053" width="2.26953125" style="7" customWidth="1"/>
    <col min="12054" max="12054" width="16.54296875" style="7" customWidth="1"/>
    <col min="12055" max="12055" width="14.54296875" style="7" customWidth="1"/>
    <col min="12056" max="12056" width="41.26953125" style="7" customWidth="1"/>
    <col min="12057" max="12057" width="9.26953125" style="7"/>
    <col min="12058" max="12063" width="17" style="7" customWidth="1"/>
    <col min="12064" max="12064" width="9.26953125" style="7" customWidth="1"/>
    <col min="12065" max="12292" width="9.26953125" style="7"/>
    <col min="12293" max="12293" width="16" style="7" customWidth="1"/>
    <col min="12294" max="12294" width="12.7265625" style="7" customWidth="1"/>
    <col min="12295" max="12295" width="12" style="7" customWidth="1"/>
    <col min="12296" max="12296" width="16" style="7" customWidth="1"/>
    <col min="12297" max="12297" width="55" style="7" bestFit="1" customWidth="1"/>
    <col min="12298" max="12298" width="3.26953125" style="7" customWidth="1"/>
    <col min="12299" max="12299" width="16" style="7" customWidth="1"/>
    <col min="12300" max="12300" width="16.26953125" style="7" customWidth="1"/>
    <col min="12301" max="12301" width="14.7265625" style="7" bestFit="1" customWidth="1"/>
    <col min="12302" max="12302" width="3.453125" style="7" customWidth="1"/>
    <col min="12303" max="12303" width="15.7265625" style="7" customWidth="1"/>
    <col min="12304" max="12304" width="21" style="7" customWidth="1"/>
    <col min="12305" max="12305" width="3.7265625" style="7" customWidth="1"/>
    <col min="12306" max="12306" width="16.7265625" style="7" customWidth="1"/>
    <col min="12307" max="12307" width="21.453125" style="7" customWidth="1"/>
    <col min="12308" max="12308" width="13.54296875" style="7" customWidth="1"/>
    <col min="12309" max="12309" width="2.26953125" style="7" customWidth="1"/>
    <col min="12310" max="12310" width="16.54296875" style="7" customWidth="1"/>
    <col min="12311" max="12311" width="14.54296875" style="7" customWidth="1"/>
    <col min="12312" max="12312" width="41.26953125" style="7" customWidth="1"/>
    <col min="12313" max="12313" width="9.26953125" style="7"/>
    <col min="12314" max="12319" width="17" style="7" customWidth="1"/>
    <col min="12320" max="12320" width="9.26953125" style="7" customWidth="1"/>
    <col min="12321" max="12548" width="9.26953125" style="7"/>
    <col min="12549" max="12549" width="16" style="7" customWidth="1"/>
    <col min="12550" max="12550" width="12.7265625" style="7" customWidth="1"/>
    <col min="12551" max="12551" width="12" style="7" customWidth="1"/>
    <col min="12552" max="12552" width="16" style="7" customWidth="1"/>
    <col min="12553" max="12553" width="55" style="7" bestFit="1" customWidth="1"/>
    <col min="12554" max="12554" width="3.26953125" style="7" customWidth="1"/>
    <col min="12555" max="12555" width="16" style="7" customWidth="1"/>
    <col min="12556" max="12556" width="16.26953125" style="7" customWidth="1"/>
    <col min="12557" max="12557" width="14.7265625" style="7" bestFit="1" customWidth="1"/>
    <col min="12558" max="12558" width="3.453125" style="7" customWidth="1"/>
    <col min="12559" max="12559" width="15.7265625" style="7" customWidth="1"/>
    <col min="12560" max="12560" width="21" style="7" customWidth="1"/>
    <col min="12561" max="12561" width="3.7265625" style="7" customWidth="1"/>
    <col min="12562" max="12562" width="16.7265625" style="7" customWidth="1"/>
    <col min="12563" max="12563" width="21.453125" style="7" customWidth="1"/>
    <col min="12564" max="12564" width="13.54296875" style="7" customWidth="1"/>
    <col min="12565" max="12565" width="2.26953125" style="7" customWidth="1"/>
    <col min="12566" max="12566" width="16.54296875" style="7" customWidth="1"/>
    <col min="12567" max="12567" width="14.54296875" style="7" customWidth="1"/>
    <col min="12568" max="12568" width="41.26953125" style="7" customWidth="1"/>
    <col min="12569" max="12569" width="9.26953125" style="7"/>
    <col min="12570" max="12575" width="17" style="7" customWidth="1"/>
    <col min="12576" max="12576" width="9.26953125" style="7" customWidth="1"/>
    <col min="12577" max="12804" width="9.26953125" style="7"/>
    <col min="12805" max="12805" width="16" style="7" customWidth="1"/>
    <col min="12806" max="12806" width="12.7265625" style="7" customWidth="1"/>
    <col min="12807" max="12807" width="12" style="7" customWidth="1"/>
    <col min="12808" max="12808" width="16" style="7" customWidth="1"/>
    <col min="12809" max="12809" width="55" style="7" bestFit="1" customWidth="1"/>
    <col min="12810" max="12810" width="3.26953125" style="7" customWidth="1"/>
    <col min="12811" max="12811" width="16" style="7" customWidth="1"/>
    <col min="12812" max="12812" width="16.26953125" style="7" customWidth="1"/>
    <col min="12813" max="12813" width="14.7265625" style="7" bestFit="1" customWidth="1"/>
    <col min="12814" max="12814" width="3.453125" style="7" customWidth="1"/>
    <col min="12815" max="12815" width="15.7265625" style="7" customWidth="1"/>
    <col min="12816" max="12816" width="21" style="7" customWidth="1"/>
    <col min="12817" max="12817" width="3.7265625" style="7" customWidth="1"/>
    <col min="12818" max="12818" width="16.7265625" style="7" customWidth="1"/>
    <col min="12819" max="12819" width="21.453125" style="7" customWidth="1"/>
    <col min="12820" max="12820" width="13.54296875" style="7" customWidth="1"/>
    <col min="12821" max="12821" width="2.26953125" style="7" customWidth="1"/>
    <col min="12822" max="12822" width="16.54296875" style="7" customWidth="1"/>
    <col min="12823" max="12823" width="14.54296875" style="7" customWidth="1"/>
    <col min="12824" max="12824" width="41.26953125" style="7" customWidth="1"/>
    <col min="12825" max="12825" width="9.26953125" style="7"/>
    <col min="12826" max="12831" width="17" style="7" customWidth="1"/>
    <col min="12832" max="12832" width="9.26953125" style="7" customWidth="1"/>
    <col min="12833" max="13060" width="9.26953125" style="7"/>
    <col min="13061" max="13061" width="16" style="7" customWidth="1"/>
    <col min="13062" max="13062" width="12.7265625" style="7" customWidth="1"/>
    <col min="13063" max="13063" width="12" style="7" customWidth="1"/>
    <col min="13064" max="13064" width="16" style="7" customWidth="1"/>
    <col min="13065" max="13065" width="55" style="7" bestFit="1" customWidth="1"/>
    <col min="13066" max="13066" width="3.26953125" style="7" customWidth="1"/>
    <col min="13067" max="13067" width="16" style="7" customWidth="1"/>
    <col min="13068" max="13068" width="16.26953125" style="7" customWidth="1"/>
    <col min="13069" max="13069" width="14.7265625" style="7" bestFit="1" customWidth="1"/>
    <col min="13070" max="13070" width="3.453125" style="7" customWidth="1"/>
    <col min="13071" max="13071" width="15.7265625" style="7" customWidth="1"/>
    <col min="13072" max="13072" width="21" style="7" customWidth="1"/>
    <col min="13073" max="13073" width="3.7265625" style="7" customWidth="1"/>
    <col min="13074" max="13074" width="16.7265625" style="7" customWidth="1"/>
    <col min="13075" max="13075" width="21.453125" style="7" customWidth="1"/>
    <col min="13076" max="13076" width="13.54296875" style="7" customWidth="1"/>
    <col min="13077" max="13077" width="2.26953125" style="7" customWidth="1"/>
    <col min="13078" max="13078" width="16.54296875" style="7" customWidth="1"/>
    <col min="13079" max="13079" width="14.54296875" style="7" customWidth="1"/>
    <col min="13080" max="13080" width="41.26953125" style="7" customWidth="1"/>
    <col min="13081" max="13081" width="9.26953125" style="7"/>
    <col min="13082" max="13087" width="17" style="7" customWidth="1"/>
    <col min="13088" max="13088" width="9.26953125" style="7" customWidth="1"/>
    <col min="13089" max="13316" width="9.26953125" style="7"/>
    <col min="13317" max="13317" width="16" style="7" customWidth="1"/>
    <col min="13318" max="13318" width="12.7265625" style="7" customWidth="1"/>
    <col min="13319" max="13319" width="12" style="7" customWidth="1"/>
    <col min="13320" max="13320" width="16" style="7" customWidth="1"/>
    <col min="13321" max="13321" width="55" style="7" bestFit="1" customWidth="1"/>
    <col min="13322" max="13322" width="3.26953125" style="7" customWidth="1"/>
    <col min="13323" max="13323" width="16" style="7" customWidth="1"/>
    <col min="13324" max="13324" width="16.26953125" style="7" customWidth="1"/>
    <col min="13325" max="13325" width="14.7265625" style="7" bestFit="1" customWidth="1"/>
    <col min="13326" max="13326" width="3.453125" style="7" customWidth="1"/>
    <col min="13327" max="13327" width="15.7265625" style="7" customWidth="1"/>
    <col min="13328" max="13328" width="21" style="7" customWidth="1"/>
    <col min="13329" max="13329" width="3.7265625" style="7" customWidth="1"/>
    <col min="13330" max="13330" width="16.7265625" style="7" customWidth="1"/>
    <col min="13331" max="13331" width="21.453125" style="7" customWidth="1"/>
    <col min="13332" max="13332" width="13.54296875" style="7" customWidth="1"/>
    <col min="13333" max="13333" width="2.26953125" style="7" customWidth="1"/>
    <col min="13334" max="13334" width="16.54296875" style="7" customWidth="1"/>
    <col min="13335" max="13335" width="14.54296875" style="7" customWidth="1"/>
    <col min="13336" max="13336" width="41.26953125" style="7" customWidth="1"/>
    <col min="13337" max="13337" width="9.26953125" style="7"/>
    <col min="13338" max="13343" width="17" style="7" customWidth="1"/>
    <col min="13344" max="13344" width="9.26953125" style="7" customWidth="1"/>
    <col min="13345" max="13572" width="9.26953125" style="7"/>
    <col min="13573" max="13573" width="16" style="7" customWidth="1"/>
    <col min="13574" max="13574" width="12.7265625" style="7" customWidth="1"/>
    <col min="13575" max="13575" width="12" style="7" customWidth="1"/>
    <col min="13576" max="13576" width="16" style="7" customWidth="1"/>
    <col min="13577" max="13577" width="55" style="7" bestFit="1" customWidth="1"/>
    <col min="13578" max="13578" width="3.26953125" style="7" customWidth="1"/>
    <col min="13579" max="13579" width="16" style="7" customWidth="1"/>
    <col min="13580" max="13580" width="16.26953125" style="7" customWidth="1"/>
    <col min="13581" max="13581" width="14.7265625" style="7" bestFit="1" customWidth="1"/>
    <col min="13582" max="13582" width="3.453125" style="7" customWidth="1"/>
    <col min="13583" max="13583" width="15.7265625" style="7" customWidth="1"/>
    <col min="13584" max="13584" width="21" style="7" customWidth="1"/>
    <col min="13585" max="13585" width="3.7265625" style="7" customWidth="1"/>
    <col min="13586" max="13586" width="16.7265625" style="7" customWidth="1"/>
    <col min="13587" max="13587" width="21.453125" style="7" customWidth="1"/>
    <col min="13588" max="13588" width="13.54296875" style="7" customWidth="1"/>
    <col min="13589" max="13589" width="2.26953125" style="7" customWidth="1"/>
    <col min="13590" max="13590" width="16.54296875" style="7" customWidth="1"/>
    <col min="13591" max="13591" width="14.54296875" style="7" customWidth="1"/>
    <col min="13592" max="13592" width="41.26953125" style="7" customWidth="1"/>
    <col min="13593" max="13593" width="9.26953125" style="7"/>
    <col min="13594" max="13599" width="17" style="7" customWidth="1"/>
    <col min="13600" max="13600" width="9.26953125" style="7" customWidth="1"/>
    <col min="13601" max="13828" width="9.26953125" style="7"/>
    <col min="13829" max="13829" width="16" style="7" customWidth="1"/>
    <col min="13830" max="13830" width="12.7265625" style="7" customWidth="1"/>
    <col min="13831" max="13831" width="12" style="7" customWidth="1"/>
    <col min="13832" max="13832" width="16" style="7" customWidth="1"/>
    <col min="13833" max="13833" width="55" style="7" bestFit="1" customWidth="1"/>
    <col min="13834" max="13834" width="3.26953125" style="7" customWidth="1"/>
    <col min="13835" max="13835" width="16" style="7" customWidth="1"/>
    <col min="13836" max="13836" width="16.26953125" style="7" customWidth="1"/>
    <col min="13837" max="13837" width="14.7265625" style="7" bestFit="1" customWidth="1"/>
    <col min="13838" max="13838" width="3.453125" style="7" customWidth="1"/>
    <col min="13839" max="13839" width="15.7265625" style="7" customWidth="1"/>
    <col min="13840" max="13840" width="21" style="7" customWidth="1"/>
    <col min="13841" max="13841" width="3.7265625" style="7" customWidth="1"/>
    <col min="13842" max="13842" width="16.7265625" style="7" customWidth="1"/>
    <col min="13843" max="13843" width="21.453125" style="7" customWidth="1"/>
    <col min="13844" max="13844" width="13.54296875" style="7" customWidth="1"/>
    <col min="13845" max="13845" width="2.26953125" style="7" customWidth="1"/>
    <col min="13846" max="13846" width="16.54296875" style="7" customWidth="1"/>
    <col min="13847" max="13847" width="14.54296875" style="7" customWidth="1"/>
    <col min="13848" max="13848" width="41.26953125" style="7" customWidth="1"/>
    <col min="13849" max="13849" width="9.26953125" style="7"/>
    <col min="13850" max="13855" width="17" style="7" customWidth="1"/>
    <col min="13856" max="13856" width="9.26953125" style="7" customWidth="1"/>
    <col min="13857" max="14084" width="9.26953125" style="7"/>
    <col min="14085" max="14085" width="16" style="7" customWidth="1"/>
    <col min="14086" max="14086" width="12.7265625" style="7" customWidth="1"/>
    <col min="14087" max="14087" width="12" style="7" customWidth="1"/>
    <col min="14088" max="14088" width="16" style="7" customWidth="1"/>
    <col min="14089" max="14089" width="55" style="7" bestFit="1" customWidth="1"/>
    <col min="14090" max="14090" width="3.26953125" style="7" customWidth="1"/>
    <col min="14091" max="14091" width="16" style="7" customWidth="1"/>
    <col min="14092" max="14092" width="16.26953125" style="7" customWidth="1"/>
    <col min="14093" max="14093" width="14.7265625" style="7" bestFit="1" customWidth="1"/>
    <col min="14094" max="14094" width="3.453125" style="7" customWidth="1"/>
    <col min="14095" max="14095" width="15.7265625" style="7" customWidth="1"/>
    <col min="14096" max="14096" width="21" style="7" customWidth="1"/>
    <col min="14097" max="14097" width="3.7265625" style="7" customWidth="1"/>
    <col min="14098" max="14098" width="16.7265625" style="7" customWidth="1"/>
    <col min="14099" max="14099" width="21.453125" style="7" customWidth="1"/>
    <col min="14100" max="14100" width="13.54296875" style="7" customWidth="1"/>
    <col min="14101" max="14101" width="2.26953125" style="7" customWidth="1"/>
    <col min="14102" max="14102" width="16.54296875" style="7" customWidth="1"/>
    <col min="14103" max="14103" width="14.54296875" style="7" customWidth="1"/>
    <col min="14104" max="14104" width="41.26953125" style="7" customWidth="1"/>
    <col min="14105" max="14105" width="9.26953125" style="7"/>
    <col min="14106" max="14111" width="17" style="7" customWidth="1"/>
    <col min="14112" max="14112" width="9.26953125" style="7" customWidth="1"/>
    <col min="14113" max="14340" width="9.26953125" style="7"/>
    <col min="14341" max="14341" width="16" style="7" customWidth="1"/>
    <col min="14342" max="14342" width="12.7265625" style="7" customWidth="1"/>
    <col min="14343" max="14343" width="12" style="7" customWidth="1"/>
    <col min="14344" max="14344" width="16" style="7" customWidth="1"/>
    <col min="14345" max="14345" width="55" style="7" bestFit="1" customWidth="1"/>
    <col min="14346" max="14346" width="3.26953125" style="7" customWidth="1"/>
    <col min="14347" max="14347" width="16" style="7" customWidth="1"/>
    <col min="14348" max="14348" width="16.26953125" style="7" customWidth="1"/>
    <col min="14349" max="14349" width="14.7265625" style="7" bestFit="1" customWidth="1"/>
    <col min="14350" max="14350" width="3.453125" style="7" customWidth="1"/>
    <col min="14351" max="14351" width="15.7265625" style="7" customWidth="1"/>
    <col min="14352" max="14352" width="21" style="7" customWidth="1"/>
    <col min="14353" max="14353" width="3.7265625" style="7" customWidth="1"/>
    <col min="14354" max="14354" width="16.7265625" style="7" customWidth="1"/>
    <col min="14355" max="14355" width="21.453125" style="7" customWidth="1"/>
    <col min="14356" max="14356" width="13.54296875" style="7" customWidth="1"/>
    <col min="14357" max="14357" width="2.26953125" style="7" customWidth="1"/>
    <col min="14358" max="14358" width="16.54296875" style="7" customWidth="1"/>
    <col min="14359" max="14359" width="14.54296875" style="7" customWidth="1"/>
    <col min="14360" max="14360" width="41.26953125" style="7" customWidth="1"/>
    <col min="14361" max="14361" width="9.26953125" style="7"/>
    <col min="14362" max="14367" width="17" style="7" customWidth="1"/>
    <col min="14368" max="14368" width="9.26953125" style="7" customWidth="1"/>
    <col min="14369" max="14596" width="9.26953125" style="7"/>
    <col min="14597" max="14597" width="16" style="7" customWidth="1"/>
    <col min="14598" max="14598" width="12.7265625" style="7" customWidth="1"/>
    <col min="14599" max="14599" width="12" style="7" customWidth="1"/>
    <col min="14600" max="14600" width="16" style="7" customWidth="1"/>
    <col min="14601" max="14601" width="55" style="7" bestFit="1" customWidth="1"/>
    <col min="14602" max="14602" width="3.26953125" style="7" customWidth="1"/>
    <col min="14603" max="14603" width="16" style="7" customWidth="1"/>
    <col min="14604" max="14604" width="16.26953125" style="7" customWidth="1"/>
    <col min="14605" max="14605" width="14.7265625" style="7" bestFit="1" customWidth="1"/>
    <col min="14606" max="14606" width="3.453125" style="7" customWidth="1"/>
    <col min="14607" max="14607" width="15.7265625" style="7" customWidth="1"/>
    <col min="14608" max="14608" width="21" style="7" customWidth="1"/>
    <col min="14609" max="14609" width="3.7265625" style="7" customWidth="1"/>
    <col min="14610" max="14610" width="16.7265625" style="7" customWidth="1"/>
    <col min="14611" max="14611" width="21.453125" style="7" customWidth="1"/>
    <col min="14612" max="14612" width="13.54296875" style="7" customWidth="1"/>
    <col min="14613" max="14613" width="2.26953125" style="7" customWidth="1"/>
    <col min="14614" max="14614" width="16.54296875" style="7" customWidth="1"/>
    <col min="14615" max="14615" width="14.54296875" style="7" customWidth="1"/>
    <col min="14616" max="14616" width="41.26953125" style="7" customWidth="1"/>
    <col min="14617" max="14617" width="9.26953125" style="7"/>
    <col min="14618" max="14623" width="17" style="7" customWidth="1"/>
    <col min="14624" max="14624" width="9.26953125" style="7" customWidth="1"/>
    <col min="14625" max="14852" width="9.26953125" style="7"/>
    <col min="14853" max="14853" width="16" style="7" customWidth="1"/>
    <col min="14854" max="14854" width="12.7265625" style="7" customWidth="1"/>
    <col min="14855" max="14855" width="12" style="7" customWidth="1"/>
    <col min="14856" max="14856" width="16" style="7" customWidth="1"/>
    <col min="14857" max="14857" width="55" style="7" bestFit="1" customWidth="1"/>
    <col min="14858" max="14858" width="3.26953125" style="7" customWidth="1"/>
    <col min="14859" max="14859" width="16" style="7" customWidth="1"/>
    <col min="14860" max="14860" width="16.26953125" style="7" customWidth="1"/>
    <col min="14861" max="14861" width="14.7265625" style="7" bestFit="1" customWidth="1"/>
    <col min="14862" max="14862" width="3.453125" style="7" customWidth="1"/>
    <col min="14863" max="14863" width="15.7265625" style="7" customWidth="1"/>
    <col min="14864" max="14864" width="21" style="7" customWidth="1"/>
    <col min="14865" max="14865" width="3.7265625" style="7" customWidth="1"/>
    <col min="14866" max="14866" width="16.7265625" style="7" customWidth="1"/>
    <col min="14867" max="14867" width="21.453125" style="7" customWidth="1"/>
    <col min="14868" max="14868" width="13.54296875" style="7" customWidth="1"/>
    <col min="14869" max="14869" width="2.26953125" style="7" customWidth="1"/>
    <col min="14870" max="14870" width="16.54296875" style="7" customWidth="1"/>
    <col min="14871" max="14871" width="14.54296875" style="7" customWidth="1"/>
    <col min="14872" max="14872" width="41.26953125" style="7" customWidth="1"/>
    <col min="14873" max="14873" width="9.26953125" style="7"/>
    <col min="14874" max="14879" width="17" style="7" customWidth="1"/>
    <col min="14880" max="14880" width="9.26953125" style="7" customWidth="1"/>
    <col min="14881" max="15108" width="9.26953125" style="7"/>
    <col min="15109" max="15109" width="16" style="7" customWidth="1"/>
    <col min="15110" max="15110" width="12.7265625" style="7" customWidth="1"/>
    <col min="15111" max="15111" width="12" style="7" customWidth="1"/>
    <col min="15112" max="15112" width="16" style="7" customWidth="1"/>
    <col min="15113" max="15113" width="55" style="7" bestFit="1" customWidth="1"/>
    <col min="15114" max="15114" width="3.26953125" style="7" customWidth="1"/>
    <col min="15115" max="15115" width="16" style="7" customWidth="1"/>
    <col min="15116" max="15116" width="16.26953125" style="7" customWidth="1"/>
    <col min="15117" max="15117" width="14.7265625" style="7" bestFit="1" customWidth="1"/>
    <col min="15118" max="15118" width="3.453125" style="7" customWidth="1"/>
    <col min="15119" max="15119" width="15.7265625" style="7" customWidth="1"/>
    <col min="15120" max="15120" width="21" style="7" customWidth="1"/>
    <col min="15121" max="15121" width="3.7265625" style="7" customWidth="1"/>
    <col min="15122" max="15122" width="16.7265625" style="7" customWidth="1"/>
    <col min="15123" max="15123" width="21.453125" style="7" customWidth="1"/>
    <col min="15124" max="15124" width="13.54296875" style="7" customWidth="1"/>
    <col min="15125" max="15125" width="2.26953125" style="7" customWidth="1"/>
    <col min="15126" max="15126" width="16.54296875" style="7" customWidth="1"/>
    <col min="15127" max="15127" width="14.54296875" style="7" customWidth="1"/>
    <col min="15128" max="15128" width="41.26953125" style="7" customWidth="1"/>
    <col min="15129" max="15129" width="9.26953125" style="7"/>
    <col min="15130" max="15135" width="17" style="7" customWidth="1"/>
    <col min="15136" max="15136" width="9.26953125" style="7" customWidth="1"/>
    <col min="15137" max="15364" width="9.26953125" style="7"/>
    <col min="15365" max="15365" width="16" style="7" customWidth="1"/>
    <col min="15366" max="15366" width="12.7265625" style="7" customWidth="1"/>
    <col min="15367" max="15367" width="12" style="7" customWidth="1"/>
    <col min="15368" max="15368" width="16" style="7" customWidth="1"/>
    <col min="15369" max="15369" width="55" style="7" bestFit="1" customWidth="1"/>
    <col min="15370" max="15370" width="3.26953125" style="7" customWidth="1"/>
    <col min="15371" max="15371" width="16" style="7" customWidth="1"/>
    <col min="15372" max="15372" width="16.26953125" style="7" customWidth="1"/>
    <col min="15373" max="15373" width="14.7265625" style="7" bestFit="1" customWidth="1"/>
    <col min="15374" max="15374" width="3.453125" style="7" customWidth="1"/>
    <col min="15375" max="15375" width="15.7265625" style="7" customWidth="1"/>
    <col min="15376" max="15376" width="21" style="7" customWidth="1"/>
    <col min="15377" max="15377" width="3.7265625" style="7" customWidth="1"/>
    <col min="15378" max="15378" width="16.7265625" style="7" customWidth="1"/>
    <col min="15379" max="15379" width="21.453125" style="7" customWidth="1"/>
    <col min="15380" max="15380" width="13.54296875" style="7" customWidth="1"/>
    <col min="15381" max="15381" width="2.26953125" style="7" customWidth="1"/>
    <col min="15382" max="15382" width="16.54296875" style="7" customWidth="1"/>
    <col min="15383" max="15383" width="14.54296875" style="7" customWidth="1"/>
    <col min="15384" max="15384" width="41.26953125" style="7" customWidth="1"/>
    <col min="15385" max="15385" width="9.26953125" style="7"/>
    <col min="15386" max="15391" width="17" style="7" customWidth="1"/>
    <col min="15392" max="15392" width="9.26953125" style="7" customWidth="1"/>
    <col min="15393" max="15620" width="9.26953125" style="7"/>
    <col min="15621" max="15621" width="16" style="7" customWidth="1"/>
    <col min="15622" max="15622" width="12.7265625" style="7" customWidth="1"/>
    <col min="15623" max="15623" width="12" style="7" customWidth="1"/>
    <col min="15624" max="15624" width="16" style="7" customWidth="1"/>
    <col min="15625" max="15625" width="55" style="7" bestFit="1" customWidth="1"/>
    <col min="15626" max="15626" width="3.26953125" style="7" customWidth="1"/>
    <col min="15627" max="15627" width="16" style="7" customWidth="1"/>
    <col min="15628" max="15628" width="16.26953125" style="7" customWidth="1"/>
    <col min="15629" max="15629" width="14.7265625" style="7" bestFit="1" customWidth="1"/>
    <col min="15630" max="15630" width="3.453125" style="7" customWidth="1"/>
    <col min="15631" max="15631" width="15.7265625" style="7" customWidth="1"/>
    <col min="15632" max="15632" width="21" style="7" customWidth="1"/>
    <col min="15633" max="15633" width="3.7265625" style="7" customWidth="1"/>
    <col min="15634" max="15634" width="16.7265625" style="7" customWidth="1"/>
    <col min="15635" max="15635" width="21.453125" style="7" customWidth="1"/>
    <col min="15636" max="15636" width="13.54296875" style="7" customWidth="1"/>
    <col min="15637" max="15637" width="2.26953125" style="7" customWidth="1"/>
    <col min="15638" max="15638" width="16.54296875" style="7" customWidth="1"/>
    <col min="15639" max="15639" width="14.54296875" style="7" customWidth="1"/>
    <col min="15640" max="15640" width="41.26953125" style="7" customWidth="1"/>
    <col min="15641" max="15641" width="9.26953125" style="7"/>
    <col min="15642" max="15647" width="17" style="7" customWidth="1"/>
    <col min="15648" max="15648" width="9.26953125" style="7" customWidth="1"/>
    <col min="15649" max="15876" width="9.26953125" style="7"/>
    <col min="15877" max="15877" width="16" style="7" customWidth="1"/>
    <col min="15878" max="15878" width="12.7265625" style="7" customWidth="1"/>
    <col min="15879" max="15879" width="12" style="7" customWidth="1"/>
    <col min="15880" max="15880" width="16" style="7" customWidth="1"/>
    <col min="15881" max="15881" width="55" style="7" bestFit="1" customWidth="1"/>
    <col min="15882" max="15882" width="3.26953125" style="7" customWidth="1"/>
    <col min="15883" max="15883" width="16" style="7" customWidth="1"/>
    <col min="15884" max="15884" width="16.26953125" style="7" customWidth="1"/>
    <col min="15885" max="15885" width="14.7265625" style="7" bestFit="1" customWidth="1"/>
    <col min="15886" max="15886" width="3.453125" style="7" customWidth="1"/>
    <col min="15887" max="15887" width="15.7265625" style="7" customWidth="1"/>
    <col min="15888" max="15888" width="21" style="7" customWidth="1"/>
    <col min="15889" max="15889" width="3.7265625" style="7" customWidth="1"/>
    <col min="15890" max="15890" width="16.7265625" style="7" customWidth="1"/>
    <col min="15891" max="15891" width="21.453125" style="7" customWidth="1"/>
    <col min="15892" max="15892" width="13.54296875" style="7" customWidth="1"/>
    <col min="15893" max="15893" width="2.26953125" style="7" customWidth="1"/>
    <col min="15894" max="15894" width="16.54296875" style="7" customWidth="1"/>
    <col min="15895" max="15895" width="14.54296875" style="7" customWidth="1"/>
    <col min="15896" max="15896" width="41.26953125" style="7" customWidth="1"/>
    <col min="15897" max="15897" width="9.26953125" style="7"/>
    <col min="15898" max="15903" width="17" style="7" customWidth="1"/>
    <col min="15904" max="15904" width="9.26953125" style="7" customWidth="1"/>
    <col min="15905" max="16132" width="9.26953125" style="7"/>
    <col min="16133" max="16133" width="16" style="7" customWidth="1"/>
    <col min="16134" max="16134" width="12.7265625" style="7" customWidth="1"/>
    <col min="16135" max="16135" width="12" style="7" customWidth="1"/>
    <col min="16136" max="16136" width="16" style="7" customWidth="1"/>
    <col min="16137" max="16137" width="55" style="7" bestFit="1" customWidth="1"/>
    <col min="16138" max="16138" width="3.26953125" style="7" customWidth="1"/>
    <col min="16139" max="16139" width="16" style="7" customWidth="1"/>
    <col min="16140" max="16140" width="16.26953125" style="7" customWidth="1"/>
    <col min="16141" max="16141" width="14.7265625" style="7" bestFit="1" customWidth="1"/>
    <col min="16142" max="16142" width="3.453125" style="7" customWidth="1"/>
    <col min="16143" max="16143" width="15.7265625" style="7" customWidth="1"/>
    <col min="16144" max="16144" width="21" style="7" customWidth="1"/>
    <col min="16145" max="16145" width="3.7265625" style="7" customWidth="1"/>
    <col min="16146" max="16146" width="16.7265625" style="7" customWidth="1"/>
    <col min="16147" max="16147" width="21.453125" style="7" customWidth="1"/>
    <col min="16148" max="16148" width="13.54296875" style="7" customWidth="1"/>
    <col min="16149" max="16149" width="2.26953125" style="7" customWidth="1"/>
    <col min="16150" max="16150" width="16.54296875" style="7" customWidth="1"/>
    <col min="16151" max="16151" width="14.54296875" style="7" customWidth="1"/>
    <col min="16152" max="16152" width="41.26953125" style="7" customWidth="1"/>
    <col min="16153" max="16153" width="9.26953125" style="7"/>
    <col min="16154" max="16159" width="17" style="7" customWidth="1"/>
    <col min="16160" max="16160" width="9.26953125" style="7" customWidth="1"/>
    <col min="16161" max="16384" width="9.26953125" style="7"/>
  </cols>
  <sheetData>
    <row r="1" spans="1:30" ht="12.5" hidden="1" x14ac:dyDescent="0.25">
      <c r="A1" s="7" t="s">
        <v>54</v>
      </c>
      <c r="J1" s="7"/>
    </row>
    <row r="2" spans="1:30" ht="12.5" hidden="1" x14ac:dyDescent="0.25">
      <c r="A2" s="7" t="s">
        <v>55</v>
      </c>
      <c r="J2" s="7"/>
    </row>
    <row r="3" spans="1:30" ht="12.5" hidden="1" x14ac:dyDescent="0.25">
      <c r="A3" s="7" t="s">
        <v>157</v>
      </c>
      <c r="J3" s="7"/>
    </row>
    <row r="4" spans="1:30" ht="12.5" hidden="1" x14ac:dyDescent="0.25">
      <c r="A4" s="7" t="s">
        <v>56</v>
      </c>
      <c r="J4" s="7"/>
    </row>
    <row r="5" spans="1:30" ht="12.5" hidden="1" x14ac:dyDescent="0.25">
      <c r="A5" s="7" t="s">
        <v>57</v>
      </c>
      <c r="J5" s="7"/>
    </row>
    <row r="6" spans="1:30" ht="12.5" hidden="1" x14ac:dyDescent="0.25">
      <c r="A6" s="7" t="s">
        <v>58</v>
      </c>
      <c r="J6" s="7"/>
      <c r="R6" s="7"/>
    </row>
    <row r="7" spans="1:30" ht="12.5" hidden="1" x14ac:dyDescent="0.25">
      <c r="A7" s="7" t="s">
        <v>161</v>
      </c>
      <c r="J7" s="7"/>
      <c r="R7" s="7"/>
    </row>
    <row r="8" spans="1:30" ht="12.5" hidden="1" x14ac:dyDescent="0.25">
      <c r="A8" s="7" t="s">
        <v>59</v>
      </c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3">
      <c r="J9" s="64" t="s">
        <v>162</v>
      </c>
      <c r="L9" s="15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idden="1" x14ac:dyDescent="0.3">
      <c r="J10" s="7"/>
      <c r="Y10" s="18" t="s">
        <v>62</v>
      </c>
      <c r="Z10" s="18" t="s">
        <v>62</v>
      </c>
      <c r="AA10" s="18" t="s">
        <v>62</v>
      </c>
      <c r="AB10" s="18" t="s">
        <v>63</v>
      </c>
      <c r="AC10" s="18" t="s">
        <v>63</v>
      </c>
      <c r="AD10" s="18" t="s">
        <v>63</v>
      </c>
    </row>
    <row r="11" spans="1:30" ht="12.5" hidden="1" x14ac:dyDescent="0.25">
      <c r="A11" s="7" t="s">
        <v>65</v>
      </c>
      <c r="D11" s="7" t="s">
        <v>66</v>
      </c>
      <c r="E11" s="7" t="s">
        <v>67</v>
      </c>
      <c r="F11" s="7" t="s">
        <v>68</v>
      </c>
      <c r="G11" s="7" t="s">
        <v>69</v>
      </c>
      <c r="H11" s="7" t="s">
        <v>70</v>
      </c>
      <c r="J11" s="7"/>
      <c r="N11" s="17" t="s">
        <v>71</v>
      </c>
      <c r="R11" s="33" t="s">
        <v>72</v>
      </c>
      <c r="Y11" s="17" t="s">
        <v>73</v>
      </c>
      <c r="Z11" s="17" t="s">
        <v>74</v>
      </c>
      <c r="AA11" s="17" t="s">
        <v>75</v>
      </c>
      <c r="AB11" s="17" t="s">
        <v>73</v>
      </c>
      <c r="AC11" s="17" t="s">
        <v>74</v>
      </c>
      <c r="AD11" s="17" t="s">
        <v>75</v>
      </c>
    </row>
    <row r="12" spans="1:30" ht="12.5" hidden="1" x14ac:dyDescent="0.25">
      <c r="A12" s="7" t="s">
        <v>76</v>
      </c>
      <c r="J12" s="7"/>
      <c r="N12" s="17" t="s">
        <v>77</v>
      </c>
      <c r="Y12" s="17" t="s">
        <v>77</v>
      </c>
      <c r="Z12" s="17" t="s">
        <v>77</v>
      </c>
      <c r="AA12" s="17" t="s">
        <v>77</v>
      </c>
      <c r="AB12" s="17" t="s">
        <v>78</v>
      </c>
      <c r="AC12" s="17" t="s">
        <v>78</v>
      </c>
      <c r="AD12" s="17" t="s">
        <v>78</v>
      </c>
    </row>
    <row r="13" spans="1:30" ht="12.5" hidden="1" x14ac:dyDescent="0.25">
      <c r="J13" s="7"/>
    </row>
    <row r="14" spans="1:30" thickBot="1" x14ac:dyDescent="0.3">
      <c r="J14" s="7"/>
    </row>
    <row r="15" spans="1:30" ht="22.5" customHeight="1" thickBot="1" x14ac:dyDescent="0.3">
      <c r="J15" s="92" t="s">
        <v>79</v>
      </c>
    </row>
    <row r="16" spans="1:30" ht="22.5" hidden="1" customHeight="1" thickBot="1" x14ac:dyDescent="0.3">
      <c r="A16" s="7" t="s">
        <v>80</v>
      </c>
      <c r="J16" s="92" t="s">
        <v>81</v>
      </c>
    </row>
    <row r="17" spans="1:32" s="9" customFormat="1" ht="28.5" thickBot="1" x14ac:dyDescent="0.35">
      <c r="A17" s="7" t="s">
        <v>82</v>
      </c>
      <c r="J17" s="199" t="s">
        <v>83</v>
      </c>
      <c r="L17" s="10" t="s">
        <v>84</v>
      </c>
      <c r="M17" s="10" t="s">
        <v>85</v>
      </c>
      <c r="N17" s="10" t="s">
        <v>86</v>
      </c>
      <c r="O17" s="10" t="s">
        <v>88</v>
      </c>
      <c r="P17" s="11" t="s">
        <v>89</v>
      </c>
      <c r="Q17" s="21"/>
      <c r="R17" s="32" t="s">
        <v>90</v>
      </c>
      <c r="S17" s="10" t="s">
        <v>91</v>
      </c>
      <c r="T17" s="10" t="s">
        <v>92</v>
      </c>
      <c r="U17" s="34" t="s">
        <v>93</v>
      </c>
      <c r="V17" s="34" t="s">
        <v>94</v>
      </c>
      <c r="W17" s="10"/>
      <c r="X17" s="19"/>
      <c r="Y17" s="19"/>
      <c r="Z17" s="19"/>
      <c r="AA17" s="19"/>
      <c r="AB17" s="19"/>
      <c r="AC17" s="19"/>
      <c r="AD17" s="19"/>
      <c r="AF17" s="9" t="s">
        <v>160</v>
      </c>
    </row>
    <row r="18" spans="1:32" ht="12.5" x14ac:dyDescent="0.25">
      <c r="J18" s="7"/>
    </row>
    <row r="19" spans="1:32" ht="14" x14ac:dyDescent="0.3">
      <c r="J19" s="12" t="s">
        <v>99</v>
      </c>
    </row>
    <row r="20" spans="1:32" x14ac:dyDescent="0.3">
      <c r="A20" s="7" t="s">
        <v>100</v>
      </c>
      <c r="D20" s="101" t="s">
        <v>101</v>
      </c>
      <c r="E20" s="7" t="s">
        <v>102</v>
      </c>
      <c r="F20" s="7" t="s">
        <v>103</v>
      </c>
      <c r="I20" s="7">
        <v>1</v>
      </c>
      <c r="J20" s="8" t="s">
        <v>104</v>
      </c>
      <c r="L20" s="17">
        <f>AB20+AC20+AD20+L74</f>
        <v>0</v>
      </c>
      <c r="M20" s="17">
        <f t="shared" ref="M20:M32" si="0">Y20+Z20+AA20</f>
        <v>0</v>
      </c>
      <c r="N20" s="17">
        <v>23861.019999999997</v>
      </c>
      <c r="O20" s="17">
        <v>0</v>
      </c>
      <c r="P20" s="17">
        <f>M20-N20-O20</f>
        <v>-23861.019999999997</v>
      </c>
      <c r="R20" s="17">
        <v>0</v>
      </c>
      <c r="S20" s="17">
        <v>0</v>
      </c>
      <c r="T20" s="17">
        <f>L20-S20</f>
        <v>0</v>
      </c>
      <c r="V20" s="17">
        <f>T20-U20</f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F20" s="17">
        <f>O20-O20+O75</f>
        <v>0</v>
      </c>
    </row>
    <row r="21" spans="1:32" x14ac:dyDescent="0.3">
      <c r="A21" s="7" t="s">
        <v>100</v>
      </c>
      <c r="D21" s="101">
        <v>10269</v>
      </c>
      <c r="E21" s="7" t="s">
        <v>102</v>
      </c>
      <c r="F21" s="7" t="s">
        <v>105</v>
      </c>
      <c r="I21" s="7">
        <v>1</v>
      </c>
      <c r="J21" s="8" t="s">
        <v>104</v>
      </c>
      <c r="L21" s="17">
        <f>AB21+AC21+AD21</f>
        <v>0</v>
      </c>
      <c r="M21" s="17">
        <f t="shared" si="0"/>
        <v>0</v>
      </c>
      <c r="N21" s="17">
        <v>0</v>
      </c>
      <c r="O21" s="17">
        <v>0</v>
      </c>
      <c r="P21" s="17">
        <f>M21-N21-O21</f>
        <v>0</v>
      </c>
      <c r="R21" s="17">
        <v>0</v>
      </c>
      <c r="S21" s="17">
        <v>0</v>
      </c>
      <c r="T21" s="17">
        <f>L21-S21</f>
        <v>0</v>
      </c>
      <c r="V21" s="17">
        <f>T21-U21</f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F21" s="17">
        <f>O21-O21+O76</f>
        <v>0</v>
      </c>
    </row>
    <row r="22" spans="1:32" x14ac:dyDescent="0.3">
      <c r="A22" s="7" t="s">
        <v>100</v>
      </c>
      <c r="D22" s="101" t="s">
        <v>106</v>
      </c>
      <c r="E22" s="7" t="s">
        <v>102</v>
      </c>
      <c r="F22" s="7" t="s">
        <v>105</v>
      </c>
      <c r="I22" s="7">
        <v>2</v>
      </c>
      <c r="J22" s="8" t="s">
        <v>107</v>
      </c>
      <c r="L22" s="17">
        <f>AB22+AC22+AD22-L74</f>
        <v>1301506</v>
      </c>
      <c r="M22" s="17">
        <f t="shared" si="0"/>
        <v>1301506</v>
      </c>
      <c r="N22" s="17">
        <v>1484431.8600000003</v>
      </c>
      <c r="O22" s="17">
        <v>0</v>
      </c>
      <c r="P22" s="17">
        <f t="shared" ref="P22:P32" si="1">M22-N22-O22</f>
        <v>-182925.86000000034</v>
      </c>
      <c r="R22" s="17">
        <v>0</v>
      </c>
      <c r="S22" s="17">
        <v>1000000</v>
      </c>
      <c r="T22" s="17">
        <f t="shared" ref="T22:T32" si="2">L22-S22</f>
        <v>301506</v>
      </c>
      <c r="V22" s="17">
        <f t="shared" ref="V22:V32" si="3">T22-U22</f>
        <v>301506</v>
      </c>
      <c r="Y22" s="17">
        <v>1301506</v>
      </c>
      <c r="Z22" s="17">
        <v>0</v>
      </c>
      <c r="AA22" s="17">
        <v>0</v>
      </c>
      <c r="AB22" s="17">
        <v>1301506</v>
      </c>
      <c r="AC22" s="17">
        <v>0</v>
      </c>
      <c r="AD22" s="17">
        <v>0</v>
      </c>
      <c r="AF22" s="17">
        <f>O22-O22-O75</f>
        <v>0</v>
      </c>
    </row>
    <row r="23" spans="1:32" x14ac:dyDescent="0.3">
      <c r="A23" s="7" t="s">
        <v>100</v>
      </c>
      <c r="D23" s="7" t="s">
        <v>108</v>
      </c>
      <c r="E23" s="7" t="s">
        <v>102</v>
      </c>
      <c r="F23" s="7" t="s">
        <v>103</v>
      </c>
      <c r="I23" s="7">
        <v>3</v>
      </c>
      <c r="J23" s="8" t="s">
        <v>109</v>
      </c>
      <c r="L23" s="17">
        <f t="shared" ref="L23:L32" si="4">AB23+AC23+AD23</f>
        <v>0</v>
      </c>
      <c r="M23" s="17">
        <f t="shared" si="0"/>
        <v>0</v>
      </c>
      <c r="N23" s="17">
        <v>0</v>
      </c>
      <c r="O23" s="17">
        <v>0</v>
      </c>
      <c r="P23" s="17">
        <f t="shared" si="1"/>
        <v>0</v>
      </c>
      <c r="R23" s="17">
        <v>0</v>
      </c>
      <c r="S23" s="17">
        <v>0</v>
      </c>
      <c r="T23" s="17">
        <f t="shared" si="2"/>
        <v>0</v>
      </c>
      <c r="V23" s="17">
        <f t="shared" si="3"/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2" x14ac:dyDescent="0.3">
      <c r="A24" s="7" t="s">
        <v>100</v>
      </c>
      <c r="D24" s="7" t="s">
        <v>110</v>
      </c>
      <c r="E24" s="7" t="s">
        <v>102</v>
      </c>
      <c r="F24" s="7" t="s">
        <v>105</v>
      </c>
      <c r="I24" s="7">
        <v>4</v>
      </c>
      <c r="J24" s="8" t="s">
        <v>111</v>
      </c>
      <c r="L24" s="17">
        <f t="shared" si="4"/>
        <v>0</v>
      </c>
      <c r="M24" s="17">
        <f t="shared" si="0"/>
        <v>0</v>
      </c>
      <c r="N24" s="17">
        <v>3434.49</v>
      </c>
      <c r="O24" s="17">
        <v>0</v>
      </c>
      <c r="P24" s="17">
        <f t="shared" si="1"/>
        <v>-3434.49</v>
      </c>
      <c r="R24" s="17">
        <v>0</v>
      </c>
      <c r="S24" s="17">
        <v>0</v>
      </c>
      <c r="T24" s="17">
        <f t="shared" si="2"/>
        <v>0</v>
      </c>
      <c r="V24" s="17">
        <f t="shared" si="3"/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2" x14ac:dyDescent="0.3">
      <c r="A25" s="7" t="s">
        <v>100</v>
      </c>
      <c r="D25" s="7" t="s">
        <v>112</v>
      </c>
      <c r="E25" s="7" t="s">
        <v>102</v>
      </c>
      <c r="I25" s="7">
        <v>5</v>
      </c>
      <c r="J25" s="8" t="s">
        <v>113</v>
      </c>
      <c r="L25" s="17">
        <f t="shared" si="4"/>
        <v>17800</v>
      </c>
      <c r="M25" s="17">
        <f t="shared" si="0"/>
        <v>17800</v>
      </c>
      <c r="N25" s="17">
        <v>11004.98</v>
      </c>
      <c r="O25" s="17">
        <v>0</v>
      </c>
      <c r="P25" s="17">
        <f t="shared" si="1"/>
        <v>6795.02</v>
      </c>
      <c r="R25" s="17">
        <v>5350</v>
      </c>
      <c r="S25" s="17">
        <v>2000</v>
      </c>
      <c r="T25" s="17">
        <f t="shared" si="2"/>
        <v>15800</v>
      </c>
      <c r="V25" s="17">
        <f t="shared" si="3"/>
        <v>15800</v>
      </c>
      <c r="W25" s="17" t="s">
        <v>163</v>
      </c>
      <c r="Y25" s="17">
        <v>17800</v>
      </c>
      <c r="Z25" s="17">
        <v>0</v>
      </c>
      <c r="AA25" s="17">
        <v>0</v>
      </c>
      <c r="AB25" s="17">
        <v>17800</v>
      </c>
      <c r="AC25" s="17">
        <v>0</v>
      </c>
      <c r="AD25" s="17">
        <v>0</v>
      </c>
    </row>
    <row r="26" spans="1:32" x14ac:dyDescent="0.3">
      <c r="A26" s="7" t="s">
        <v>100</v>
      </c>
      <c r="D26" s="7" t="s">
        <v>114</v>
      </c>
      <c r="E26" s="7" t="s">
        <v>102</v>
      </c>
      <c r="I26" s="7">
        <v>6</v>
      </c>
      <c r="J26" s="8" t="s">
        <v>115</v>
      </c>
      <c r="L26" s="17">
        <f t="shared" si="4"/>
        <v>7500</v>
      </c>
      <c r="M26" s="17">
        <f t="shared" si="0"/>
        <v>7500</v>
      </c>
      <c r="N26" s="17">
        <v>4415.9399999999996</v>
      </c>
      <c r="O26" s="17">
        <v>0</v>
      </c>
      <c r="P26" s="17">
        <f t="shared" si="1"/>
        <v>3084.0600000000004</v>
      </c>
      <c r="R26" s="17">
        <v>42.7</v>
      </c>
      <c r="S26" s="17">
        <f>L26</f>
        <v>7500</v>
      </c>
      <c r="T26" s="17">
        <f t="shared" si="2"/>
        <v>0</v>
      </c>
      <c r="V26" s="17">
        <f t="shared" si="3"/>
        <v>0</v>
      </c>
      <c r="Y26" s="17">
        <v>7500</v>
      </c>
      <c r="Z26" s="17">
        <v>0</v>
      </c>
      <c r="AA26" s="17">
        <v>0</v>
      </c>
      <c r="AB26" s="17">
        <v>7500</v>
      </c>
      <c r="AC26" s="17">
        <v>0</v>
      </c>
      <c r="AD26" s="17">
        <v>0</v>
      </c>
    </row>
    <row r="27" spans="1:32" x14ac:dyDescent="0.3">
      <c r="A27" s="7" t="s">
        <v>100</v>
      </c>
      <c r="D27" s="7" t="s">
        <v>116</v>
      </c>
      <c r="E27" s="7" t="s">
        <v>102</v>
      </c>
      <c r="I27" s="7">
        <v>7</v>
      </c>
      <c r="J27" s="8" t="s">
        <v>117</v>
      </c>
      <c r="L27" s="17">
        <f t="shared" si="4"/>
        <v>21990</v>
      </c>
      <c r="M27" s="17">
        <f t="shared" si="0"/>
        <v>21990</v>
      </c>
      <c r="N27" s="17">
        <v>7825.23</v>
      </c>
      <c r="O27" s="17">
        <v>0</v>
      </c>
      <c r="P27" s="17">
        <f t="shared" si="1"/>
        <v>14164.77</v>
      </c>
      <c r="R27" s="17">
        <v>75</v>
      </c>
      <c r="S27" s="17">
        <f>L27</f>
        <v>21990</v>
      </c>
      <c r="T27" s="17">
        <f t="shared" si="2"/>
        <v>0</v>
      </c>
      <c r="V27" s="17">
        <f t="shared" si="3"/>
        <v>0</v>
      </c>
      <c r="Y27" s="17">
        <v>21990</v>
      </c>
      <c r="Z27" s="17">
        <v>0</v>
      </c>
      <c r="AA27" s="17">
        <v>0</v>
      </c>
      <c r="AB27" s="17">
        <v>21990</v>
      </c>
      <c r="AC27" s="17">
        <v>0</v>
      </c>
      <c r="AD27" s="17">
        <v>0</v>
      </c>
    </row>
    <row r="28" spans="1:32" x14ac:dyDescent="0.3">
      <c r="A28" s="7" t="s">
        <v>100</v>
      </c>
      <c r="D28" s="87" t="s">
        <v>164</v>
      </c>
      <c r="E28" s="7" t="s">
        <v>102</v>
      </c>
      <c r="I28" s="7">
        <v>8</v>
      </c>
      <c r="J28" s="8" t="s">
        <v>119</v>
      </c>
      <c r="L28" s="17">
        <f t="shared" si="4"/>
        <v>7023137</v>
      </c>
      <c r="M28" s="17">
        <f t="shared" si="0"/>
        <v>7023137</v>
      </c>
      <c r="N28" s="17">
        <v>6852417.0999999978</v>
      </c>
      <c r="O28" s="17">
        <v>0</v>
      </c>
      <c r="P28" s="17">
        <f t="shared" si="1"/>
        <v>170719.90000000224</v>
      </c>
      <c r="R28" s="17">
        <v>3780226.95</v>
      </c>
      <c r="S28" s="17">
        <f>L28</f>
        <v>7023137</v>
      </c>
      <c r="T28" s="17">
        <f t="shared" si="2"/>
        <v>0</v>
      </c>
      <c r="V28" s="17">
        <f t="shared" si="3"/>
        <v>0</v>
      </c>
      <c r="Y28" s="17">
        <v>7023137</v>
      </c>
      <c r="Z28" s="17">
        <v>0</v>
      </c>
      <c r="AA28" s="17">
        <v>0</v>
      </c>
      <c r="AB28" s="17">
        <v>7023137</v>
      </c>
      <c r="AC28" s="17">
        <v>0</v>
      </c>
      <c r="AD28" s="17">
        <v>0</v>
      </c>
    </row>
    <row r="29" spans="1:32" x14ac:dyDescent="0.3">
      <c r="A29" s="7" t="s">
        <v>100</v>
      </c>
      <c r="E29" s="7" t="s">
        <v>120</v>
      </c>
      <c r="I29" s="7">
        <v>9</v>
      </c>
      <c r="J29" s="8" t="s">
        <v>121</v>
      </c>
      <c r="L29" s="17">
        <f t="shared" si="4"/>
        <v>0</v>
      </c>
      <c r="M29" s="17">
        <f t="shared" si="0"/>
        <v>0</v>
      </c>
      <c r="N29" s="17">
        <v>0</v>
      </c>
      <c r="O29" s="17">
        <v>0</v>
      </c>
      <c r="P29" s="17">
        <f t="shared" si="1"/>
        <v>0</v>
      </c>
      <c r="R29" s="17">
        <v>0</v>
      </c>
      <c r="S29" s="17">
        <v>0</v>
      </c>
      <c r="T29" s="17">
        <f t="shared" si="2"/>
        <v>0</v>
      </c>
      <c r="V29" s="17">
        <f t="shared" si="3"/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2" x14ac:dyDescent="0.3">
      <c r="A30" s="7" t="s">
        <v>100</v>
      </c>
      <c r="E30" s="7" t="s">
        <v>122</v>
      </c>
      <c r="I30" s="7">
        <v>10</v>
      </c>
      <c r="J30" s="8" t="s">
        <v>123</v>
      </c>
      <c r="L30" s="17">
        <f t="shared" si="4"/>
        <v>0</v>
      </c>
      <c r="M30" s="17">
        <f t="shared" si="0"/>
        <v>0</v>
      </c>
      <c r="N30" s="17">
        <v>0</v>
      </c>
      <c r="O30" s="17">
        <v>0</v>
      </c>
      <c r="P30" s="17">
        <f t="shared" si="1"/>
        <v>0</v>
      </c>
      <c r="R30" s="17">
        <v>0</v>
      </c>
      <c r="S30" s="17">
        <v>0</v>
      </c>
      <c r="T30" s="17">
        <f t="shared" si="2"/>
        <v>0</v>
      </c>
      <c r="V30" s="17">
        <f t="shared" si="3"/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2" x14ac:dyDescent="0.3">
      <c r="A31" s="7" t="s">
        <v>100</v>
      </c>
      <c r="D31" s="7">
        <v>11790</v>
      </c>
      <c r="E31" s="7" t="s">
        <v>102</v>
      </c>
      <c r="I31" s="7">
        <v>11</v>
      </c>
      <c r="J31" s="8" t="s">
        <v>124</v>
      </c>
      <c r="L31" s="17">
        <f t="shared" si="4"/>
        <v>0</v>
      </c>
      <c r="M31" s="17">
        <f t="shared" si="0"/>
        <v>0</v>
      </c>
      <c r="N31" s="17">
        <v>0</v>
      </c>
      <c r="O31" s="17">
        <v>0</v>
      </c>
      <c r="P31" s="17">
        <f t="shared" si="1"/>
        <v>0</v>
      </c>
      <c r="R31" s="17">
        <v>0</v>
      </c>
      <c r="S31" s="17">
        <v>0</v>
      </c>
      <c r="T31" s="17">
        <f t="shared" si="2"/>
        <v>0</v>
      </c>
      <c r="V31" s="17">
        <f t="shared" si="3"/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1:32" x14ac:dyDescent="0.3">
      <c r="A32" s="7" t="s">
        <v>100</v>
      </c>
      <c r="D32" s="7" t="s">
        <v>125</v>
      </c>
      <c r="E32" s="7" t="s">
        <v>102</v>
      </c>
      <c r="I32" s="7">
        <v>12</v>
      </c>
      <c r="J32" s="8" t="s">
        <v>126</v>
      </c>
      <c r="L32" s="17">
        <f t="shared" si="4"/>
        <v>0</v>
      </c>
      <c r="M32" s="17">
        <f t="shared" si="0"/>
        <v>0</v>
      </c>
      <c r="N32" s="17">
        <v>0</v>
      </c>
      <c r="O32" s="17">
        <v>0</v>
      </c>
      <c r="P32" s="17">
        <f t="shared" si="1"/>
        <v>0</v>
      </c>
      <c r="R32" s="17">
        <v>0</v>
      </c>
      <c r="S32" s="17">
        <v>0</v>
      </c>
      <c r="T32" s="17">
        <f t="shared" si="2"/>
        <v>0</v>
      </c>
      <c r="V32" s="17">
        <f t="shared" si="3"/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4" spans="1:31" x14ac:dyDescent="0.3">
      <c r="I34" s="7" t="s">
        <v>165</v>
      </c>
      <c r="J34" s="13"/>
      <c r="K34" s="14"/>
      <c r="L34" s="20">
        <f>SUM(L20:L33)</f>
        <v>8371933</v>
      </c>
      <c r="M34" s="20">
        <f>SUM(M20:M33)</f>
        <v>8371933</v>
      </c>
      <c r="N34" s="20">
        <f>SUM(N20:N33)</f>
        <v>8387390.6199999982</v>
      </c>
      <c r="O34" s="20"/>
      <c r="P34" s="20">
        <f>SUM(P20:P33)</f>
        <v>-15457.619999998104</v>
      </c>
      <c r="Q34" s="18"/>
      <c r="R34" s="20">
        <f>SUM(R20:R33)</f>
        <v>3785694.6500000004</v>
      </c>
      <c r="S34" s="20">
        <f>SUM(S20:S33)</f>
        <v>8054627</v>
      </c>
      <c r="T34" s="20">
        <f>SUM(T20:T33)</f>
        <v>317306</v>
      </c>
      <c r="U34" s="20"/>
      <c r="V34" s="20">
        <f>SUM(V20:V33)</f>
        <v>317306</v>
      </c>
      <c r="W34" s="22"/>
      <c r="X34" s="18"/>
      <c r="Y34" s="20">
        <f t="shared" ref="Y34:AD34" si="5">SUM(Y20:Y33)</f>
        <v>8371933</v>
      </c>
      <c r="Z34" s="20">
        <f t="shared" si="5"/>
        <v>0</v>
      </c>
      <c r="AA34" s="20">
        <f t="shared" si="5"/>
        <v>0</v>
      </c>
      <c r="AB34" s="20">
        <f t="shared" si="5"/>
        <v>8371933</v>
      </c>
      <c r="AC34" s="20">
        <f t="shared" si="5"/>
        <v>0</v>
      </c>
      <c r="AD34" s="20">
        <f t="shared" si="5"/>
        <v>0</v>
      </c>
    </row>
    <row r="36" spans="1:31" ht="14" x14ac:dyDescent="0.3">
      <c r="J36" s="12" t="s">
        <v>127</v>
      </c>
    </row>
    <row r="37" spans="1:31" x14ac:dyDescent="0.3">
      <c r="A37" s="7" t="s">
        <v>100</v>
      </c>
      <c r="D37" s="7">
        <v>14113</v>
      </c>
      <c r="E37" s="7" t="s">
        <v>128</v>
      </c>
      <c r="I37" s="7">
        <v>13</v>
      </c>
      <c r="J37" s="8" t="s">
        <v>129</v>
      </c>
      <c r="L37" s="17">
        <f t="shared" ref="L37:L38" si="6">AB37+AC37+AD37</f>
        <v>0</v>
      </c>
      <c r="M37" s="17">
        <f t="shared" ref="M37:M38" si="7">Y37+Z37+AA37</f>
        <v>0</v>
      </c>
      <c r="N37" s="17">
        <v>0</v>
      </c>
      <c r="O37" s="17">
        <v>0</v>
      </c>
      <c r="P37" s="17">
        <f t="shared" ref="P37:P38" si="8">M37-N37-O37</f>
        <v>0</v>
      </c>
      <c r="R37" s="17">
        <v>0</v>
      </c>
      <c r="T37" s="17">
        <f t="shared" ref="T37:T38" si="9">L37-S37</f>
        <v>0</v>
      </c>
      <c r="V37" s="17">
        <f t="shared" ref="V37:V38" si="10">T37-U37</f>
        <v>0</v>
      </c>
      <c r="W37" s="18"/>
      <c r="X37" s="18"/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8"/>
    </row>
    <row r="38" spans="1:31" x14ac:dyDescent="0.3">
      <c r="A38" s="7" t="s">
        <v>100</v>
      </c>
      <c r="E38" s="7" t="s">
        <v>130</v>
      </c>
      <c r="I38" s="7">
        <v>14</v>
      </c>
      <c r="J38" s="8" t="s">
        <v>131</v>
      </c>
      <c r="L38" s="17">
        <f t="shared" si="6"/>
        <v>0</v>
      </c>
      <c r="M38" s="17">
        <f t="shared" si="7"/>
        <v>0</v>
      </c>
      <c r="N38" s="17">
        <v>0</v>
      </c>
      <c r="O38" s="17">
        <v>0</v>
      </c>
      <c r="P38" s="17">
        <f t="shared" si="8"/>
        <v>0</v>
      </c>
      <c r="R38" s="17">
        <v>0</v>
      </c>
      <c r="T38" s="17">
        <f t="shared" si="9"/>
        <v>0</v>
      </c>
      <c r="V38" s="17">
        <f t="shared" si="10"/>
        <v>0</v>
      </c>
      <c r="W38" s="18"/>
      <c r="X38" s="18"/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8"/>
    </row>
    <row r="39" spans="1:31" x14ac:dyDescent="0.3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8"/>
    </row>
    <row r="40" spans="1:31" x14ac:dyDescent="0.3">
      <c r="I40" s="7" t="s">
        <v>166</v>
      </c>
      <c r="J40" s="13"/>
      <c r="K40" s="14"/>
      <c r="L40" s="20">
        <f>SUM(L37:L38)</f>
        <v>0</v>
      </c>
      <c r="M40" s="20">
        <f>SUM(M37:M38)</f>
        <v>0</v>
      </c>
      <c r="N40" s="20">
        <f t="shared" ref="N40:V40" si="11">SUM(N37:N38)</f>
        <v>0</v>
      </c>
      <c r="O40" s="20"/>
      <c r="P40" s="20">
        <f t="shared" si="11"/>
        <v>0</v>
      </c>
      <c r="Q40" s="18"/>
      <c r="R40" s="20">
        <f t="shared" ref="R40" si="12">SUM(R37:R38)</f>
        <v>0</v>
      </c>
      <c r="S40" s="20">
        <f t="shared" si="11"/>
        <v>0</v>
      </c>
      <c r="T40" s="20">
        <f t="shared" si="11"/>
        <v>0</v>
      </c>
      <c r="U40" s="20"/>
      <c r="V40" s="20">
        <f t="shared" si="11"/>
        <v>0</v>
      </c>
      <c r="W40" s="22"/>
      <c r="X40" s="18"/>
      <c r="Y40" s="20">
        <f t="shared" ref="Y40:AD40" si="13">SUM(Y37:Y38)</f>
        <v>0</v>
      </c>
      <c r="Z40" s="20">
        <f t="shared" si="13"/>
        <v>0</v>
      </c>
      <c r="AA40" s="20">
        <f t="shared" si="13"/>
        <v>0</v>
      </c>
      <c r="AB40" s="20">
        <f t="shared" si="13"/>
        <v>0</v>
      </c>
      <c r="AC40" s="20">
        <f t="shared" si="13"/>
        <v>0</v>
      </c>
      <c r="AD40" s="20">
        <f t="shared" si="13"/>
        <v>0</v>
      </c>
      <c r="AE40" s="8"/>
    </row>
    <row r="41" spans="1:31" x14ac:dyDescent="0.3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8"/>
    </row>
    <row r="42" spans="1:31" ht="14" x14ac:dyDescent="0.3">
      <c r="J42" s="12" t="s">
        <v>132</v>
      </c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8"/>
    </row>
    <row r="43" spans="1:31" x14ac:dyDescent="0.3">
      <c r="A43" s="7" t="s">
        <v>100</v>
      </c>
      <c r="D43" s="7">
        <v>15320</v>
      </c>
      <c r="E43" s="7" t="s">
        <v>102</v>
      </c>
      <c r="I43" s="7">
        <v>15</v>
      </c>
      <c r="J43" s="8" t="s">
        <v>133</v>
      </c>
      <c r="L43" s="17">
        <f t="shared" ref="L43:L44" si="14">AB43+AC43+AD43</f>
        <v>0</v>
      </c>
      <c r="M43" s="17">
        <f t="shared" ref="M43:M44" si="15">Y43+Z43+AA43</f>
        <v>0</v>
      </c>
      <c r="N43" s="17">
        <v>0</v>
      </c>
      <c r="O43" s="17">
        <v>0</v>
      </c>
      <c r="P43" s="17">
        <f t="shared" ref="P43:P44" si="16">M43-N43-O43</f>
        <v>0</v>
      </c>
      <c r="R43" s="17">
        <v>0</v>
      </c>
      <c r="T43" s="17">
        <f t="shared" ref="T43:T44" si="17">L43-S43</f>
        <v>0</v>
      </c>
      <c r="V43" s="17">
        <f t="shared" ref="V43:V44" si="18">T43-U43</f>
        <v>0</v>
      </c>
      <c r="W43" s="18"/>
      <c r="X43" s="18"/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8"/>
    </row>
    <row r="44" spans="1:31" x14ac:dyDescent="0.3">
      <c r="A44" s="7" t="s">
        <v>100</v>
      </c>
      <c r="D44" s="7" t="s">
        <v>134</v>
      </c>
      <c r="E44" s="7" t="s">
        <v>102</v>
      </c>
      <c r="I44" s="7">
        <v>16</v>
      </c>
      <c r="J44" s="8" t="s">
        <v>135</v>
      </c>
      <c r="L44" s="17">
        <f t="shared" si="14"/>
        <v>-3900423</v>
      </c>
      <c r="M44" s="17">
        <f t="shared" si="15"/>
        <v>-3900423</v>
      </c>
      <c r="N44" s="17">
        <v>-3992788.5100000007</v>
      </c>
      <c r="O44" s="17">
        <v>0</v>
      </c>
      <c r="P44" s="17">
        <f t="shared" si="16"/>
        <v>92365.510000000708</v>
      </c>
      <c r="R44" s="17">
        <v>0</v>
      </c>
      <c r="S44" s="17">
        <f>L44</f>
        <v>-3900423</v>
      </c>
      <c r="T44" s="17">
        <f t="shared" si="17"/>
        <v>0</v>
      </c>
      <c r="V44" s="17">
        <f t="shared" si="18"/>
        <v>0</v>
      </c>
      <c r="W44" s="18"/>
      <c r="X44" s="18"/>
      <c r="Y44" s="18">
        <v>-3900423</v>
      </c>
      <c r="Z44" s="18">
        <v>0</v>
      </c>
      <c r="AA44" s="18">
        <v>0</v>
      </c>
      <c r="AB44" s="18">
        <v>-3900423</v>
      </c>
      <c r="AC44" s="18">
        <v>0</v>
      </c>
      <c r="AD44" s="18">
        <v>0</v>
      </c>
      <c r="AE44" s="8"/>
    </row>
    <row r="45" spans="1:31" x14ac:dyDescent="0.3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8"/>
    </row>
    <row r="46" spans="1:31" x14ac:dyDescent="0.3">
      <c r="I46" s="7" t="s">
        <v>167</v>
      </c>
      <c r="J46" s="13"/>
      <c r="K46" s="14"/>
      <c r="L46" s="20">
        <f>SUM(L43:L45)</f>
        <v>-3900423</v>
      </c>
      <c r="M46" s="20">
        <f>SUM(M43:M45)</f>
        <v>-3900423</v>
      </c>
      <c r="N46" s="20">
        <f t="shared" ref="N46:P46" si="19">SUM(N43:N45)</f>
        <v>-3992788.5100000007</v>
      </c>
      <c r="O46" s="20"/>
      <c r="P46" s="20">
        <f t="shared" si="19"/>
        <v>92365.510000000708</v>
      </c>
      <c r="Q46" s="18"/>
      <c r="R46" s="20">
        <f t="shared" ref="R46" si="20">SUM(R43:R45)</f>
        <v>0</v>
      </c>
      <c r="S46" s="20">
        <f t="shared" ref="S46:T46" si="21">SUM(S43:S45)</f>
        <v>-3900423</v>
      </c>
      <c r="T46" s="20">
        <f t="shared" si="21"/>
        <v>0</v>
      </c>
      <c r="U46" s="20"/>
      <c r="V46" s="20">
        <f t="shared" ref="V46" si="22">SUM(V43:V45)</f>
        <v>0</v>
      </c>
      <c r="W46" s="22"/>
      <c r="X46" s="18"/>
      <c r="Y46" s="20">
        <f>SUM(Y43:Y45)</f>
        <v>-3900423</v>
      </c>
      <c r="Z46" s="20">
        <f t="shared" ref="Z46:AD46" si="23">SUM(Z43:Z45)</f>
        <v>0</v>
      </c>
      <c r="AA46" s="20">
        <f t="shared" si="23"/>
        <v>0</v>
      </c>
      <c r="AB46" s="20">
        <f t="shared" si="23"/>
        <v>-3900423</v>
      </c>
      <c r="AC46" s="20">
        <f t="shared" si="23"/>
        <v>0</v>
      </c>
      <c r="AD46" s="20">
        <f t="shared" si="23"/>
        <v>0</v>
      </c>
      <c r="AE46" s="8"/>
    </row>
    <row r="47" spans="1:31" x14ac:dyDescent="0.3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8"/>
    </row>
    <row r="48" spans="1:31" x14ac:dyDescent="0.3">
      <c r="I48" s="7">
        <v>17</v>
      </c>
      <c r="J48" s="27" t="s">
        <v>136</v>
      </c>
      <c r="K48" s="28"/>
      <c r="L48" s="26">
        <f>L46+L40+L34</f>
        <v>4471510</v>
      </c>
      <c r="M48" s="26">
        <f>M46+M40+M34</f>
        <v>4471510</v>
      </c>
      <c r="N48" s="26">
        <f t="shared" ref="N48:P48" si="24">N46+N40+N34</f>
        <v>4394602.1099999975</v>
      </c>
      <c r="O48" s="26"/>
      <c r="P48" s="26">
        <f t="shared" si="24"/>
        <v>76907.890000002604</v>
      </c>
      <c r="Q48" s="18"/>
      <c r="R48" s="26">
        <f t="shared" ref="R48" si="25">R46+R40+R34</f>
        <v>3785694.6500000004</v>
      </c>
      <c r="S48" s="26">
        <f t="shared" ref="S48:T48" si="26">S46+S40+S34</f>
        <v>4154204</v>
      </c>
      <c r="T48" s="26">
        <f t="shared" si="26"/>
        <v>317306</v>
      </c>
      <c r="U48" s="26"/>
      <c r="V48" s="26">
        <f t="shared" ref="V48" si="27">V46+V40+V34</f>
        <v>317306</v>
      </c>
      <c r="W48" s="26"/>
      <c r="X48" s="18"/>
      <c r="Y48" s="26">
        <f t="shared" ref="Y48:AD48" si="28">Y46+Y40+Y34</f>
        <v>4471510</v>
      </c>
      <c r="Z48" s="26">
        <f t="shared" si="28"/>
        <v>0</v>
      </c>
      <c r="AA48" s="26">
        <f t="shared" si="28"/>
        <v>0</v>
      </c>
      <c r="AB48" s="26">
        <f t="shared" si="28"/>
        <v>4471510</v>
      </c>
      <c r="AC48" s="26">
        <f t="shared" si="28"/>
        <v>0</v>
      </c>
      <c r="AD48" s="26">
        <f t="shared" si="28"/>
        <v>0</v>
      </c>
      <c r="AE48" s="8"/>
    </row>
    <row r="49" spans="1:31" x14ac:dyDescent="0.3"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8"/>
    </row>
    <row r="50" spans="1:31" ht="14" x14ac:dyDescent="0.3">
      <c r="J50" s="12" t="s">
        <v>137</v>
      </c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8"/>
    </row>
    <row r="51" spans="1:31" x14ac:dyDescent="0.3">
      <c r="A51" s="7" t="s">
        <v>100</v>
      </c>
      <c r="D51" s="7" t="s">
        <v>138</v>
      </c>
      <c r="E51" s="7" t="s">
        <v>102</v>
      </c>
      <c r="I51" s="7">
        <v>18</v>
      </c>
      <c r="J51" s="8" t="s">
        <v>139</v>
      </c>
      <c r="L51" s="17">
        <f>AB51+AC51+AD51</f>
        <v>0</v>
      </c>
      <c r="M51" s="17">
        <f t="shared" ref="M51:M52" si="29">Y51+Z51+AA51</f>
        <v>0</v>
      </c>
      <c r="N51" s="17">
        <v>0</v>
      </c>
      <c r="O51" s="17">
        <v>0</v>
      </c>
      <c r="P51" s="17">
        <f t="shared" ref="P51:P52" si="30">M51-N51-O51</f>
        <v>0</v>
      </c>
      <c r="R51" s="17">
        <v>0</v>
      </c>
      <c r="T51" s="17">
        <f t="shared" ref="T51:T52" si="31">L51-S51</f>
        <v>0</v>
      </c>
      <c r="V51" s="17">
        <f t="shared" ref="V51:V52" si="32">T51-U51</f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2" spans="1:31" x14ac:dyDescent="0.3">
      <c r="A52" s="7" t="s">
        <v>100</v>
      </c>
      <c r="D52" s="7" t="s">
        <v>140</v>
      </c>
      <c r="E52" s="7" t="s">
        <v>102</v>
      </c>
      <c r="I52" s="7">
        <v>19</v>
      </c>
      <c r="J52" s="8" t="s">
        <v>141</v>
      </c>
      <c r="L52" s="17">
        <f t="shared" ref="L52" si="33">AB52+AC52+AD52</f>
        <v>0</v>
      </c>
      <c r="M52" s="17">
        <f t="shared" si="29"/>
        <v>0</v>
      </c>
      <c r="N52" s="17">
        <v>0</v>
      </c>
      <c r="O52" s="17">
        <v>0</v>
      </c>
      <c r="P52" s="17">
        <f t="shared" si="30"/>
        <v>0</v>
      </c>
      <c r="R52" s="17">
        <v>0</v>
      </c>
      <c r="T52" s="17">
        <f t="shared" si="31"/>
        <v>0</v>
      </c>
      <c r="V52" s="17">
        <f t="shared" si="32"/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4" spans="1:31" s="8" customFormat="1" x14ac:dyDescent="0.3">
      <c r="I54" s="8" t="s">
        <v>168</v>
      </c>
      <c r="J54" s="13" t="s">
        <v>142</v>
      </c>
      <c r="K54" s="14"/>
      <c r="L54" s="20">
        <f>SUM(L51:L53)</f>
        <v>0</v>
      </c>
      <c r="M54" s="20">
        <f>SUM(M51:M53)</f>
        <v>0</v>
      </c>
      <c r="N54" s="20">
        <f>SUM(N51:N53)</f>
        <v>0</v>
      </c>
      <c r="O54" s="20"/>
      <c r="P54" s="20">
        <f>SUM(P51:P53)</f>
        <v>0</v>
      </c>
      <c r="Q54" s="18"/>
      <c r="R54" s="20">
        <f>SUM(R51:R53)</f>
        <v>0</v>
      </c>
      <c r="S54" s="20">
        <f>SUM(S51:S53)</f>
        <v>0</v>
      </c>
      <c r="T54" s="20">
        <f>SUM(T51:T53)</f>
        <v>0</v>
      </c>
      <c r="U54" s="20"/>
      <c r="V54" s="20">
        <f>SUM(V51:V53)</f>
        <v>0</v>
      </c>
      <c r="W54" s="22"/>
      <c r="X54" s="18"/>
      <c r="Y54" s="20">
        <f t="shared" ref="Y54:AD54" si="34">SUM(Y51:Y53)</f>
        <v>0</v>
      </c>
      <c r="Z54" s="20">
        <f t="shared" si="34"/>
        <v>0</v>
      </c>
      <c r="AA54" s="20">
        <f t="shared" si="34"/>
        <v>0</v>
      </c>
      <c r="AB54" s="20">
        <f t="shared" si="34"/>
        <v>0</v>
      </c>
      <c r="AC54" s="20">
        <f t="shared" si="34"/>
        <v>0</v>
      </c>
      <c r="AD54" s="20">
        <f t="shared" si="34"/>
        <v>0</v>
      </c>
      <c r="AE54" s="7"/>
    </row>
    <row r="55" spans="1:31" s="8" customFormat="1" x14ac:dyDescent="0.3">
      <c r="J55" s="29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30"/>
      <c r="X55" s="18"/>
      <c r="Y55" s="18"/>
      <c r="Z55" s="18"/>
      <c r="AA55" s="18"/>
      <c r="AB55" s="18"/>
      <c r="AC55" s="18"/>
      <c r="AD55" s="18"/>
      <c r="AE55" s="7"/>
    </row>
    <row r="56" spans="1:31" s="8" customFormat="1" x14ac:dyDescent="0.3">
      <c r="I56" s="7">
        <v>20</v>
      </c>
      <c r="J56" s="27" t="s">
        <v>143</v>
      </c>
      <c r="K56" s="28"/>
      <c r="L56" s="26">
        <f>L48+L54</f>
        <v>4471510</v>
      </c>
      <c r="M56" s="26">
        <f>M48+M54</f>
        <v>4471510</v>
      </c>
      <c r="N56" s="26">
        <f>N48+N54</f>
        <v>4394602.1099999975</v>
      </c>
      <c r="O56" s="26"/>
      <c r="P56" s="26">
        <f>P48+P54</f>
        <v>76907.890000002604</v>
      </c>
      <c r="Q56" s="18"/>
      <c r="R56" s="26">
        <f>R48+R54</f>
        <v>3785694.6500000004</v>
      </c>
      <c r="S56" s="26">
        <f>S48+S54</f>
        <v>4154204</v>
      </c>
      <c r="T56" s="26">
        <f>T48+T54</f>
        <v>317306</v>
      </c>
      <c r="U56" s="26"/>
      <c r="V56" s="26">
        <f>V48+V54</f>
        <v>317306</v>
      </c>
      <c r="W56" s="26"/>
      <c r="X56" s="18"/>
      <c r="Y56" s="26">
        <f t="shared" ref="Y56:AD56" si="35">Y48+Y54</f>
        <v>4471510</v>
      </c>
      <c r="Z56" s="26">
        <f t="shared" si="35"/>
        <v>0</v>
      </c>
      <c r="AA56" s="26">
        <f t="shared" si="35"/>
        <v>0</v>
      </c>
      <c r="AB56" s="26">
        <f t="shared" si="35"/>
        <v>4471510</v>
      </c>
      <c r="AC56" s="26">
        <f t="shared" si="35"/>
        <v>0</v>
      </c>
      <c r="AD56" s="26">
        <f t="shared" si="35"/>
        <v>0</v>
      </c>
      <c r="AE56" s="7"/>
    </row>
    <row r="58" spans="1:31" x14ac:dyDescent="0.3">
      <c r="I58" s="7">
        <v>21</v>
      </c>
      <c r="J58" s="8" t="s">
        <v>144</v>
      </c>
    </row>
    <row r="60" spans="1:31" x14ac:dyDescent="0.3">
      <c r="A60" s="7" t="s">
        <v>100</v>
      </c>
      <c r="D60" s="7">
        <v>16103</v>
      </c>
      <c r="E60" s="7" t="s">
        <v>102</v>
      </c>
      <c r="I60" s="7">
        <v>22</v>
      </c>
      <c r="J60" s="8" t="s">
        <v>145</v>
      </c>
      <c r="L60" s="17">
        <f t="shared" ref="L60:L66" si="36">AB60+AC60+AD60</f>
        <v>0</v>
      </c>
      <c r="M60" s="17">
        <f t="shared" ref="M60:M66" si="37">Y60+Z60+AA60</f>
        <v>0</v>
      </c>
      <c r="N60" s="17">
        <v>0</v>
      </c>
      <c r="O60" s="17">
        <v>0</v>
      </c>
      <c r="P60" s="17">
        <f t="shared" ref="P60:P66" si="38">M60-N60-O60</f>
        <v>0</v>
      </c>
      <c r="R60" s="17">
        <v>0</v>
      </c>
      <c r="T60" s="17">
        <f t="shared" ref="T60:T66" si="39">L60-S60</f>
        <v>0</v>
      </c>
      <c r="V60" s="17">
        <f t="shared" ref="V60:V66" si="40">T60-U60</f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1" x14ac:dyDescent="0.3">
      <c r="A61" s="7" t="s">
        <v>100</v>
      </c>
      <c r="D61" s="7">
        <v>16100</v>
      </c>
      <c r="E61" s="7" t="s">
        <v>102</v>
      </c>
      <c r="I61" s="7">
        <v>23</v>
      </c>
      <c r="J61" s="8" t="s">
        <v>146</v>
      </c>
      <c r="L61" s="17">
        <f t="shared" si="36"/>
        <v>0</v>
      </c>
      <c r="M61" s="17">
        <f t="shared" si="37"/>
        <v>0</v>
      </c>
      <c r="N61" s="17">
        <v>0</v>
      </c>
      <c r="O61" s="17">
        <v>0</v>
      </c>
      <c r="P61" s="17">
        <f t="shared" si="38"/>
        <v>0</v>
      </c>
      <c r="R61" s="17">
        <v>0</v>
      </c>
      <c r="T61" s="17">
        <f t="shared" si="39"/>
        <v>0</v>
      </c>
      <c r="V61" s="17">
        <f t="shared" si="40"/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1" x14ac:dyDescent="0.3">
      <c r="A62" s="7" t="s">
        <v>100</v>
      </c>
      <c r="D62" s="7">
        <v>16106</v>
      </c>
      <c r="E62" s="7" t="s">
        <v>102</v>
      </c>
      <c r="I62" s="7">
        <v>24</v>
      </c>
      <c r="J62" s="8" t="s">
        <v>147</v>
      </c>
      <c r="L62" s="17">
        <f t="shared" si="36"/>
        <v>0</v>
      </c>
      <c r="M62" s="17">
        <f t="shared" si="37"/>
        <v>0</v>
      </c>
      <c r="N62" s="17">
        <v>0</v>
      </c>
      <c r="O62" s="17">
        <v>0</v>
      </c>
      <c r="P62" s="17">
        <f t="shared" si="38"/>
        <v>0</v>
      </c>
      <c r="R62" s="17">
        <v>0</v>
      </c>
      <c r="T62" s="17">
        <f t="shared" si="39"/>
        <v>0</v>
      </c>
      <c r="V62" s="17">
        <f t="shared" si="40"/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1" x14ac:dyDescent="0.3">
      <c r="A63" s="7" t="s">
        <v>100</v>
      </c>
      <c r="D63" s="7" t="s">
        <v>148</v>
      </c>
      <c r="E63" s="7" t="s">
        <v>102</v>
      </c>
      <c r="I63" s="7">
        <v>25</v>
      </c>
      <c r="J63" s="8" t="s">
        <v>149</v>
      </c>
      <c r="L63" s="17">
        <v>0</v>
      </c>
      <c r="M63" s="17">
        <v>0</v>
      </c>
      <c r="N63" s="17">
        <v>0</v>
      </c>
      <c r="O63" s="17">
        <v>0</v>
      </c>
      <c r="P63" s="17">
        <f t="shared" si="38"/>
        <v>0</v>
      </c>
      <c r="R63" s="17">
        <v>0</v>
      </c>
      <c r="S63" s="17">
        <f>L63</f>
        <v>0</v>
      </c>
      <c r="T63" s="17">
        <f t="shared" si="39"/>
        <v>0</v>
      </c>
      <c r="V63" s="17">
        <f t="shared" si="40"/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1" x14ac:dyDescent="0.3">
      <c r="A64" s="7" t="s">
        <v>100</v>
      </c>
      <c r="D64" s="7">
        <v>15113</v>
      </c>
      <c r="E64" s="7" t="s">
        <v>102</v>
      </c>
      <c r="I64" s="7">
        <v>26</v>
      </c>
      <c r="J64" s="8" t="s">
        <v>150</v>
      </c>
      <c r="L64" s="17">
        <f t="shared" si="36"/>
        <v>0</v>
      </c>
      <c r="M64" s="17">
        <f t="shared" si="37"/>
        <v>0</v>
      </c>
      <c r="N64" s="17">
        <v>0</v>
      </c>
      <c r="O64" s="17">
        <v>0</v>
      </c>
      <c r="P64" s="17">
        <f t="shared" si="38"/>
        <v>0</v>
      </c>
      <c r="R64" s="17">
        <v>0</v>
      </c>
      <c r="T64" s="17">
        <f t="shared" si="39"/>
        <v>0</v>
      </c>
      <c r="V64" s="17">
        <f t="shared" si="40"/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1:37" x14ac:dyDescent="0.3">
      <c r="A65" s="7" t="s">
        <v>100</v>
      </c>
      <c r="D65" s="7">
        <v>14115</v>
      </c>
      <c r="E65" s="7" t="s">
        <v>102</v>
      </c>
      <c r="I65" s="7">
        <v>27</v>
      </c>
      <c r="J65" s="8" t="s">
        <v>151</v>
      </c>
      <c r="L65" s="17">
        <f t="shared" si="36"/>
        <v>0</v>
      </c>
      <c r="M65" s="17">
        <f t="shared" si="37"/>
        <v>0</v>
      </c>
      <c r="N65" s="17">
        <v>0</v>
      </c>
      <c r="O65" s="17">
        <v>0</v>
      </c>
      <c r="P65" s="17">
        <f t="shared" si="38"/>
        <v>0</v>
      </c>
      <c r="R65" s="17">
        <v>0</v>
      </c>
      <c r="T65" s="17">
        <f t="shared" si="39"/>
        <v>0</v>
      </c>
      <c r="V65" s="17">
        <f t="shared" si="40"/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1:37" x14ac:dyDescent="0.3">
      <c r="A66" s="7" t="s">
        <v>100</v>
      </c>
      <c r="D66" s="7" t="s">
        <v>152</v>
      </c>
      <c r="E66" s="7" t="s">
        <v>102</v>
      </c>
      <c r="I66" s="7">
        <v>28</v>
      </c>
      <c r="J66" s="8" t="s">
        <v>153</v>
      </c>
      <c r="L66" s="17">
        <f t="shared" si="36"/>
        <v>0</v>
      </c>
      <c r="M66" s="17">
        <f t="shared" si="37"/>
        <v>0</v>
      </c>
      <c r="N66" s="17">
        <v>0</v>
      </c>
      <c r="O66" s="17">
        <v>0</v>
      </c>
      <c r="P66" s="17">
        <f t="shared" si="38"/>
        <v>0</v>
      </c>
      <c r="R66" s="17">
        <v>0</v>
      </c>
      <c r="T66" s="17">
        <f t="shared" si="39"/>
        <v>0</v>
      </c>
      <c r="V66" s="17">
        <f t="shared" si="40"/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8" spans="1:37" s="8" customFormat="1" x14ac:dyDescent="0.3">
      <c r="I68" s="8" t="s">
        <v>169</v>
      </c>
      <c r="J68" s="13" t="s">
        <v>154</v>
      </c>
      <c r="K68" s="14"/>
      <c r="L68" s="20">
        <f>SUM(L60:L67)</f>
        <v>0</v>
      </c>
      <c r="M68" s="20">
        <f>SUM(M60:M67)</f>
        <v>0</v>
      </c>
      <c r="N68" s="20">
        <f t="shared" ref="N68:P68" si="41">SUM(N60:N67)</f>
        <v>0</v>
      </c>
      <c r="O68" s="20"/>
      <c r="P68" s="20">
        <f t="shared" si="41"/>
        <v>0</v>
      </c>
      <c r="Q68" s="20"/>
      <c r="R68" s="20">
        <f t="shared" ref="R68" si="42">SUM(R60:R67)</f>
        <v>0</v>
      </c>
      <c r="S68" s="20">
        <f t="shared" ref="S68:W68" si="43">SUM(S60:S67)</f>
        <v>0</v>
      </c>
      <c r="T68" s="20">
        <f t="shared" si="43"/>
        <v>0</v>
      </c>
      <c r="U68" s="20"/>
      <c r="V68" s="20">
        <f t="shared" ref="V68" si="44">SUM(V60:V67)</f>
        <v>0</v>
      </c>
      <c r="W68" s="20">
        <f t="shared" si="43"/>
        <v>0</v>
      </c>
      <c r="X68" s="20"/>
      <c r="Y68" s="20">
        <f t="shared" ref="Y68:AD68" si="45">SUM(Y60:Y67)</f>
        <v>0</v>
      </c>
      <c r="Z68" s="20">
        <f t="shared" si="45"/>
        <v>0</v>
      </c>
      <c r="AA68" s="20">
        <f t="shared" si="45"/>
        <v>0</v>
      </c>
      <c r="AB68" s="20">
        <f t="shared" si="45"/>
        <v>0</v>
      </c>
      <c r="AC68" s="20">
        <f t="shared" si="45"/>
        <v>0</v>
      </c>
      <c r="AD68" s="20">
        <f t="shared" si="45"/>
        <v>0</v>
      </c>
      <c r="AE68" s="7"/>
    </row>
    <row r="69" spans="1:37" x14ac:dyDescent="0.3">
      <c r="AB69" s="17">
        <v>0</v>
      </c>
    </row>
    <row r="70" spans="1:37" ht="15.5" x14ac:dyDescent="0.35">
      <c r="I70" s="7" t="s">
        <v>170</v>
      </c>
      <c r="J70" s="23" t="s">
        <v>155</v>
      </c>
      <c r="K70" s="24"/>
      <c r="L70" s="25">
        <f>L68+L56</f>
        <v>4471510</v>
      </c>
      <c r="M70" s="25">
        <f>M68+M56</f>
        <v>4471510</v>
      </c>
      <c r="N70" s="25">
        <f t="shared" ref="N70:T70" si="46">N68+N56</f>
        <v>4394602.1099999975</v>
      </c>
      <c r="O70" s="25"/>
      <c r="P70" s="25">
        <f t="shared" si="46"/>
        <v>76907.890000002604</v>
      </c>
      <c r="Q70" s="25"/>
      <c r="R70" s="25">
        <f t="shared" ref="R70" si="47">R68+R56</f>
        <v>3785694.6500000004</v>
      </c>
      <c r="S70" s="25">
        <f t="shared" si="46"/>
        <v>4154204</v>
      </c>
      <c r="T70" s="25">
        <f t="shared" si="46"/>
        <v>317306</v>
      </c>
      <c r="U70" s="25"/>
      <c r="V70" s="25">
        <f t="shared" ref="V70" si="48">V68+V56</f>
        <v>317306</v>
      </c>
      <c r="W70" s="25"/>
      <c r="X70" s="25"/>
      <c r="Y70" s="25">
        <f t="shared" ref="Y70:AD70" si="49">Y68+Y56</f>
        <v>4471510</v>
      </c>
      <c r="Z70" s="25">
        <f t="shared" si="49"/>
        <v>0</v>
      </c>
      <c r="AA70" s="25">
        <f t="shared" si="49"/>
        <v>0</v>
      </c>
      <c r="AB70" s="25">
        <f t="shared" si="49"/>
        <v>4471510</v>
      </c>
      <c r="AC70" s="25">
        <f t="shared" si="49"/>
        <v>0</v>
      </c>
      <c r="AD70" s="25">
        <f t="shared" si="49"/>
        <v>0</v>
      </c>
    </row>
    <row r="71" spans="1:37" x14ac:dyDescent="0.3">
      <c r="AH71" s="84"/>
      <c r="AJ71" s="84"/>
      <c r="AK71" s="84"/>
    </row>
    <row r="72" spans="1:37" ht="14.5" x14ac:dyDescent="0.35">
      <c r="N72" s="31"/>
      <c r="AH72" s="84"/>
      <c r="AI72" s="84"/>
      <c r="AK72" s="84"/>
    </row>
    <row r="74" spans="1:37" x14ac:dyDescent="0.3">
      <c r="A74" s="7" t="s">
        <v>100</v>
      </c>
      <c r="D74" s="101">
        <v>10314</v>
      </c>
      <c r="E74" s="7" t="s">
        <v>102</v>
      </c>
      <c r="F74" s="7" t="s">
        <v>105</v>
      </c>
      <c r="I74" s="7">
        <v>1</v>
      </c>
      <c r="J74" s="8" t="s">
        <v>104</v>
      </c>
      <c r="L74" s="17">
        <f t="shared" ref="L74" si="50">AB74+AC74+AD74</f>
        <v>0</v>
      </c>
      <c r="M74" s="17">
        <f>Y74+Z74+AA74</f>
        <v>0</v>
      </c>
      <c r="N74" s="17">
        <v>0</v>
      </c>
      <c r="O74" s="17">
        <v>0</v>
      </c>
      <c r="P74" s="17">
        <f>M74-N74-O74</f>
        <v>0</v>
      </c>
      <c r="R74" s="17">
        <v>0</v>
      </c>
      <c r="T74" s="17">
        <f>L74-S74</f>
        <v>0</v>
      </c>
      <c r="V74" s="17">
        <f>T74-U74</f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</row>
  </sheetData>
  <conditionalFormatting sqref="I9">
    <cfRule type="expression" dxfId="0" priority="1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P29"/>
  <sheetViews>
    <sheetView showGridLines="0" topLeftCell="B1" zoomScaleNormal="100" workbookViewId="0">
      <selection activeCell="I7" sqref="I7:R69"/>
    </sheetView>
  </sheetViews>
  <sheetFormatPr defaultRowHeight="14.5" x14ac:dyDescent="0.35"/>
  <cols>
    <col min="1" max="1" width="9.26953125" hidden="1" customWidth="1"/>
    <col min="2" max="2" width="17.26953125" customWidth="1"/>
    <col min="7" max="7" width="11.54296875" customWidth="1"/>
    <col min="8" max="8" width="16.7265625" customWidth="1"/>
  </cols>
  <sheetData>
    <row r="1" spans="2:15" x14ac:dyDescent="0.35">
      <c r="B1" s="64" t="s">
        <v>171</v>
      </c>
    </row>
    <row r="2" spans="2:15" x14ac:dyDescent="0.35">
      <c r="B2" s="90"/>
    </row>
    <row r="3" spans="2:15" x14ac:dyDescent="0.35">
      <c r="B3" s="64" t="s">
        <v>568</v>
      </c>
      <c r="O3" s="36"/>
    </row>
    <row r="4" spans="2:15" x14ac:dyDescent="0.35">
      <c r="B4" s="90"/>
    </row>
    <row r="5" spans="2:15" x14ac:dyDescent="0.35">
      <c r="B5" s="90"/>
    </row>
    <row r="6" spans="2:15" x14ac:dyDescent="0.35">
      <c r="B6" s="90"/>
    </row>
    <row r="7" spans="2:15" x14ac:dyDescent="0.35">
      <c r="B7" s="90"/>
    </row>
    <row r="8" spans="2:15" x14ac:dyDescent="0.35">
      <c r="B8" s="90"/>
    </row>
    <row r="9" spans="2:15" x14ac:dyDescent="0.35">
      <c r="B9" s="90"/>
    </row>
    <row r="10" spans="2:15" x14ac:dyDescent="0.35">
      <c r="B10" s="90"/>
    </row>
    <row r="11" spans="2:15" x14ac:dyDescent="0.35">
      <c r="B11" s="90"/>
    </row>
    <row r="12" spans="2:15" x14ac:dyDescent="0.35">
      <c r="B12" s="90"/>
    </row>
    <row r="13" spans="2:15" x14ac:dyDescent="0.35">
      <c r="B13" s="90"/>
    </row>
    <row r="19" spans="2:16" x14ac:dyDescent="0.35">
      <c r="B19" t="s">
        <v>589</v>
      </c>
    </row>
    <row r="22" spans="2:16" ht="26" x14ac:dyDescent="0.6">
      <c r="O22" s="99"/>
      <c r="P22" s="100"/>
    </row>
    <row r="23" spans="2:16" x14ac:dyDescent="0.35">
      <c r="P23" s="100"/>
    </row>
    <row r="24" spans="2:16" x14ac:dyDescent="0.35">
      <c r="B24" s="36"/>
    </row>
    <row r="25" spans="2:16" x14ac:dyDescent="0.35">
      <c r="B25" s="377"/>
    </row>
    <row r="26" spans="2:16" x14ac:dyDescent="0.35">
      <c r="B26" s="378"/>
    </row>
    <row r="28" spans="2:16" x14ac:dyDescent="0.35">
      <c r="B28" s="123"/>
      <c r="C28" s="123"/>
      <c r="D28" s="123"/>
      <c r="E28" s="123"/>
      <c r="F28" s="123"/>
      <c r="G28" s="123"/>
      <c r="H28" s="123"/>
    </row>
    <row r="29" spans="2:16" ht="23.5" customHeight="1" x14ac:dyDescent="0.35">
      <c r="B29" s="123"/>
      <c r="C29" s="123"/>
      <c r="D29" s="123"/>
      <c r="E29" s="123"/>
      <c r="F29" s="123"/>
      <c r="G29" s="123"/>
      <c r="H29" s="12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F650-50E0-42BB-B5D1-8C27A95D68D7}">
  <sheetPr codeName="Sheet7">
    <tabColor theme="9" tint="0.39997558519241921"/>
    <pageSetUpPr autoPageBreaks="0"/>
  </sheetPr>
  <dimension ref="A1:AA382"/>
  <sheetViews>
    <sheetView showGridLines="0" showZeros="0" topLeftCell="B1" zoomScale="80" zoomScaleNormal="80" workbookViewId="0">
      <selection activeCell="I7" sqref="I7:R69"/>
    </sheetView>
  </sheetViews>
  <sheetFormatPr defaultColWidth="9.26953125" defaultRowHeight="14.5" x14ac:dyDescent="0.35"/>
  <cols>
    <col min="1" max="1" width="0" style="149" hidden="1" customWidth="1"/>
    <col min="2" max="2" width="40.453125" style="149" customWidth="1"/>
    <col min="3" max="3" width="21.1796875" style="149" customWidth="1"/>
    <col min="4" max="4" width="14" style="149" customWidth="1"/>
    <col min="5" max="5" width="14.7265625" style="149" customWidth="1"/>
    <col min="6" max="6" width="13.453125" style="149" customWidth="1"/>
    <col min="7" max="7" width="13.81640625" style="149" customWidth="1"/>
    <col min="8" max="8" width="14.81640625" style="149" customWidth="1"/>
    <col min="9" max="9" width="17" style="149" customWidth="1"/>
    <col min="10" max="10" width="14.1796875" style="149" customWidth="1"/>
    <col min="11" max="11" width="12.1796875" style="149" customWidth="1"/>
    <col min="12" max="12" width="12.7265625" style="149" customWidth="1"/>
    <col min="13" max="13" width="15" style="149" customWidth="1"/>
    <col min="14" max="14" width="14.81640625" style="149" customWidth="1"/>
    <col min="15" max="15" width="13.26953125" style="149" customWidth="1"/>
    <col min="16" max="16" width="12.54296875" style="149" customWidth="1"/>
    <col min="17" max="17" width="15" style="149" customWidth="1"/>
    <col min="18" max="18" width="12.81640625" style="149" customWidth="1"/>
    <col min="19" max="19" width="14" style="149" customWidth="1"/>
    <col min="20" max="20" width="12.26953125" style="149" customWidth="1"/>
    <col min="21" max="21" width="14" style="149" customWidth="1"/>
    <col min="22" max="22" width="15.26953125" style="149" customWidth="1"/>
    <col min="23" max="23" width="4.54296875" style="149" bestFit="1" customWidth="1"/>
    <col min="24" max="24" width="13.26953125" style="149" bestFit="1" customWidth="1"/>
    <col min="25" max="25" width="9.7265625" style="149" bestFit="1" customWidth="1"/>
    <col min="26" max="26" width="10.26953125" style="149" bestFit="1" customWidth="1"/>
    <col min="27" max="27" width="4" style="149" bestFit="1" customWidth="1"/>
    <col min="28" max="16384" width="9.26953125" style="149"/>
  </cols>
  <sheetData>
    <row r="1" spans="1:27" ht="15.5" x14ac:dyDescent="0.35">
      <c r="A1" s="200" t="s">
        <v>519</v>
      </c>
      <c r="B1" s="397" t="s">
        <v>542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179"/>
      <c r="Q1" s="179"/>
      <c r="R1" s="179"/>
      <c r="S1" s="179"/>
      <c r="T1" s="179"/>
      <c r="U1" s="179"/>
      <c r="V1" s="179"/>
      <c r="W1" s="398"/>
      <c r="X1" s="398"/>
      <c r="Y1" s="179"/>
      <c r="Z1" s="179"/>
      <c r="AA1" s="179"/>
    </row>
    <row r="2" spans="1:27" x14ac:dyDescent="0.35"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/>
      <c r="Q2"/>
      <c r="R2" s="179"/>
      <c r="S2" s="179"/>
      <c r="T2" s="179"/>
      <c r="U2" s="179"/>
      <c r="V2" s="179"/>
      <c r="W2" s="398"/>
      <c r="X2" s="398"/>
      <c r="Y2" s="179"/>
      <c r="Z2" s="179"/>
      <c r="AA2" s="179"/>
    </row>
    <row r="3" spans="1:27" x14ac:dyDescent="0.35">
      <c r="A3" s="149" t="s">
        <v>172</v>
      </c>
      <c r="B3" s="394" t="s">
        <v>172</v>
      </c>
      <c r="C3" s="394"/>
      <c r="D3" s="394"/>
      <c r="E3" s="394"/>
      <c r="F3" s="394"/>
      <c r="G3" s="268"/>
      <c r="H3" s="268"/>
      <c r="I3" s="268"/>
      <c r="J3" s="268"/>
      <c r="K3" s="268"/>
      <c r="L3" s="268"/>
      <c r="M3" s="268"/>
      <c r="N3" s="268"/>
      <c r="O3" s="179"/>
      <c r="P3" s="179"/>
      <c r="Q3" s="179"/>
      <c r="R3" s="179"/>
      <c r="S3" s="179"/>
      <c r="T3" s="179"/>
      <c r="U3" s="179"/>
      <c r="V3" s="179"/>
      <c r="W3" s="398"/>
      <c r="X3" s="398"/>
      <c r="Y3" s="179"/>
      <c r="Z3" s="179"/>
      <c r="AA3" s="179"/>
    </row>
    <row r="4" spans="1:27" x14ac:dyDescent="0.35">
      <c r="B4" s="179"/>
      <c r="C4" s="269" t="s">
        <v>173</v>
      </c>
      <c r="D4" s="269" t="s">
        <v>173</v>
      </c>
      <c r="E4" s="269" t="s">
        <v>173</v>
      </c>
      <c r="F4" s="269" t="s">
        <v>173</v>
      </c>
      <c r="G4" s="269" t="s">
        <v>173</v>
      </c>
      <c r="H4" s="269" t="s">
        <v>173</v>
      </c>
      <c r="I4" s="269" t="s">
        <v>173</v>
      </c>
      <c r="J4" s="269" t="s">
        <v>173</v>
      </c>
      <c r="K4" s="269" t="s">
        <v>173</v>
      </c>
      <c r="L4" s="269" t="s">
        <v>173</v>
      </c>
      <c r="M4" s="269" t="s">
        <v>173</v>
      </c>
      <c r="N4" s="269" t="s">
        <v>173</v>
      </c>
      <c r="O4" s="269" t="s">
        <v>174</v>
      </c>
      <c r="P4" s="179"/>
      <c r="Q4" s="179"/>
      <c r="R4" s="179"/>
      <c r="S4" s="179"/>
      <c r="T4" s="179"/>
      <c r="U4" s="179"/>
      <c r="V4" s="179"/>
      <c r="W4" s="398"/>
      <c r="X4" s="398"/>
      <c r="Y4" s="179"/>
      <c r="Z4" s="179"/>
      <c r="AA4" s="179"/>
    </row>
    <row r="5" spans="1:27" x14ac:dyDescent="0.35">
      <c r="A5" s="149" t="s">
        <v>175</v>
      </c>
      <c r="B5" s="269" t="s">
        <v>175</v>
      </c>
      <c r="C5" s="269" t="s">
        <v>176</v>
      </c>
      <c r="D5" s="269" t="s">
        <v>176</v>
      </c>
      <c r="E5" s="269" t="s">
        <v>176</v>
      </c>
      <c r="F5" s="269" t="s">
        <v>176</v>
      </c>
      <c r="G5" s="269" t="s">
        <v>176</v>
      </c>
      <c r="H5" s="269" t="s">
        <v>176</v>
      </c>
      <c r="I5" s="269" t="s">
        <v>176</v>
      </c>
      <c r="J5" s="269" t="s">
        <v>177</v>
      </c>
      <c r="K5" s="269" t="s">
        <v>177</v>
      </c>
      <c r="L5" s="269" t="s">
        <v>177</v>
      </c>
      <c r="M5" s="269" t="s">
        <v>177</v>
      </c>
      <c r="N5" s="269" t="s">
        <v>177</v>
      </c>
      <c r="O5" s="269" t="s">
        <v>177</v>
      </c>
      <c r="P5" s="179"/>
      <c r="Q5" s="179"/>
      <c r="R5" s="271"/>
      <c r="S5" s="271"/>
      <c r="T5" s="271"/>
      <c r="U5" s="271"/>
      <c r="V5" s="271"/>
      <c r="W5" s="398"/>
      <c r="X5" s="398"/>
      <c r="Y5" s="179"/>
      <c r="Z5" s="179"/>
      <c r="AA5" s="179"/>
    </row>
    <row r="6" spans="1:27" x14ac:dyDescent="0.35">
      <c r="B6" s="179"/>
      <c r="C6" s="269" t="s">
        <v>178</v>
      </c>
      <c r="D6" s="269" t="s">
        <v>179</v>
      </c>
      <c r="E6" s="269" t="s">
        <v>180</v>
      </c>
      <c r="F6" s="269" t="s">
        <v>181</v>
      </c>
      <c r="G6" s="269" t="s">
        <v>182</v>
      </c>
      <c r="H6" s="269" t="s">
        <v>183</v>
      </c>
      <c r="I6" s="269" t="s">
        <v>184</v>
      </c>
      <c r="J6" s="269" t="s">
        <v>185</v>
      </c>
      <c r="K6" s="269" t="s">
        <v>186</v>
      </c>
      <c r="L6" s="269" t="s">
        <v>187</v>
      </c>
      <c r="M6" s="269" t="s">
        <v>188</v>
      </c>
      <c r="N6" s="269" t="s">
        <v>189</v>
      </c>
      <c r="O6" s="269"/>
      <c r="P6" s="179"/>
      <c r="Q6" s="179"/>
      <c r="R6" s="179"/>
      <c r="S6" s="179"/>
      <c r="T6" s="179"/>
      <c r="U6" s="179"/>
      <c r="V6" s="179"/>
      <c r="W6" s="398"/>
      <c r="X6" s="398"/>
      <c r="Y6" s="179"/>
      <c r="Z6" s="179"/>
      <c r="AA6" s="179"/>
    </row>
    <row r="7" spans="1:27" x14ac:dyDescent="0.35">
      <c r="A7" s="149" t="s">
        <v>190</v>
      </c>
      <c r="B7" s="272" t="s">
        <v>190</v>
      </c>
      <c r="C7" s="273">
        <v>2715938</v>
      </c>
      <c r="D7" s="273">
        <v>103272</v>
      </c>
      <c r="E7" s="273">
        <v>217108</v>
      </c>
      <c r="F7" s="273">
        <v>1496255</v>
      </c>
      <c r="G7" s="273">
        <v>914699</v>
      </c>
      <c r="H7" s="273">
        <v>383835</v>
      </c>
      <c r="I7" s="273">
        <v>554117</v>
      </c>
      <c r="J7" s="273">
        <v>114695</v>
      </c>
      <c r="K7" s="273">
        <v>244852</v>
      </c>
      <c r="L7" s="273">
        <v>707545</v>
      </c>
      <c r="M7" s="273">
        <v>16456</v>
      </c>
      <c r="N7" s="273">
        <v>96936</v>
      </c>
      <c r="O7" s="274">
        <v>57</v>
      </c>
      <c r="P7" s="179"/>
      <c r="Q7" s="179"/>
      <c r="R7" s="179"/>
      <c r="S7" s="179"/>
      <c r="T7" s="179"/>
      <c r="U7" s="179"/>
      <c r="V7" s="179"/>
      <c r="W7" s="398"/>
      <c r="X7" s="398"/>
      <c r="Y7" s="179"/>
      <c r="Z7" s="179"/>
      <c r="AA7" s="179"/>
    </row>
    <row r="8" spans="1:27" x14ac:dyDescent="0.35">
      <c r="A8" s="149" t="s">
        <v>191</v>
      </c>
      <c r="B8" s="275" t="s">
        <v>191</v>
      </c>
      <c r="C8" s="273">
        <v>55647</v>
      </c>
      <c r="D8" s="273">
        <v>298571</v>
      </c>
      <c r="E8" s="273">
        <v>16596</v>
      </c>
      <c r="F8" s="273">
        <v>5422</v>
      </c>
      <c r="G8" s="273">
        <v>566134</v>
      </c>
      <c r="H8" s="273">
        <v>865879</v>
      </c>
      <c r="I8" s="273">
        <v>107312</v>
      </c>
      <c r="J8" s="273">
        <v>431543</v>
      </c>
      <c r="K8" s="273">
        <v>6050</v>
      </c>
      <c r="L8" s="273">
        <v>19272</v>
      </c>
      <c r="M8" s="273">
        <v>434248</v>
      </c>
      <c r="N8" s="273">
        <v>3548</v>
      </c>
      <c r="O8" s="274">
        <v>4</v>
      </c>
      <c r="P8" s="179"/>
      <c r="Q8" s="179"/>
      <c r="R8" s="179"/>
      <c r="S8" s="179"/>
      <c r="T8" s="179"/>
      <c r="U8" s="179"/>
      <c r="V8" s="179"/>
      <c r="W8" s="398"/>
      <c r="X8" s="398"/>
      <c r="Y8" s="179"/>
      <c r="Z8" s="179"/>
      <c r="AA8" s="179"/>
    </row>
    <row r="9" spans="1:27" x14ac:dyDescent="0.35">
      <c r="A9" s="149" t="s">
        <v>192</v>
      </c>
      <c r="B9" s="276" t="s">
        <v>192</v>
      </c>
      <c r="C9" s="273">
        <v>54930</v>
      </c>
      <c r="D9" s="273">
        <v>80003</v>
      </c>
      <c r="E9" s="273">
        <v>313899</v>
      </c>
      <c r="F9" s="273">
        <v>259295</v>
      </c>
      <c r="G9" s="273">
        <v>4174</v>
      </c>
      <c r="H9" s="273">
        <v>520220</v>
      </c>
      <c r="I9" s="273">
        <v>1092018</v>
      </c>
      <c r="J9" s="273">
        <v>101795</v>
      </c>
      <c r="K9" s="273">
        <v>439434</v>
      </c>
      <c r="L9" s="273">
        <v>258258</v>
      </c>
      <c r="M9" s="273">
        <v>9479</v>
      </c>
      <c r="N9" s="273">
        <v>308763</v>
      </c>
      <c r="O9" s="274">
        <v>5</v>
      </c>
      <c r="P9" s="179"/>
      <c r="Q9" s="179"/>
      <c r="R9" s="179"/>
      <c r="S9" s="179"/>
      <c r="T9" s="179"/>
      <c r="U9" s="179"/>
      <c r="V9" s="179"/>
      <c r="W9" s="398"/>
      <c r="X9" s="398"/>
      <c r="Y9" s="179"/>
      <c r="Z9" s="179"/>
      <c r="AA9" s="179"/>
    </row>
    <row r="10" spans="1:27" x14ac:dyDescent="0.35">
      <c r="A10" s="149" t="s">
        <v>193</v>
      </c>
      <c r="B10" s="277" t="s">
        <v>193</v>
      </c>
      <c r="C10" s="273">
        <v>28731</v>
      </c>
      <c r="D10" s="273">
        <v>19729</v>
      </c>
      <c r="E10" s="273">
        <v>49646</v>
      </c>
      <c r="F10" s="273">
        <v>42805</v>
      </c>
      <c r="G10" s="273">
        <v>146815</v>
      </c>
      <c r="H10" s="273">
        <v>8567</v>
      </c>
      <c r="I10" s="273">
        <v>6184</v>
      </c>
      <c r="J10" s="273">
        <v>1013</v>
      </c>
      <c r="K10" s="274">
        <v>534</v>
      </c>
      <c r="L10" s="273">
        <v>149900</v>
      </c>
      <c r="M10" s="273">
        <v>403790</v>
      </c>
      <c r="N10" s="273">
        <v>60418</v>
      </c>
      <c r="O10" s="274">
        <v>7</v>
      </c>
      <c r="P10" s="179"/>
      <c r="Q10" s="179"/>
      <c r="R10" s="179"/>
      <c r="S10" s="179"/>
      <c r="T10" s="179"/>
      <c r="U10" s="179"/>
      <c r="V10" s="179"/>
      <c r="W10" s="398"/>
      <c r="X10" s="398"/>
      <c r="Y10" s="179"/>
      <c r="Z10" s="179"/>
      <c r="AA10" s="179"/>
    </row>
    <row r="11" spans="1:27" x14ac:dyDescent="0.35">
      <c r="A11" s="149" t="s">
        <v>194</v>
      </c>
      <c r="B11" s="278" t="s">
        <v>194</v>
      </c>
      <c r="C11" s="273">
        <v>26537</v>
      </c>
      <c r="D11" s="273">
        <v>24270</v>
      </c>
      <c r="E11" s="273">
        <v>35855</v>
      </c>
      <c r="F11" s="273">
        <v>22328</v>
      </c>
      <c r="G11" s="273">
        <v>20294</v>
      </c>
      <c r="H11" s="273">
        <v>31020</v>
      </c>
      <c r="I11" s="273">
        <v>31524</v>
      </c>
      <c r="J11" s="273">
        <v>20191</v>
      </c>
      <c r="K11" s="273">
        <v>13168</v>
      </c>
      <c r="L11" s="273">
        <v>9187</v>
      </c>
      <c r="M11" s="273">
        <v>8316</v>
      </c>
      <c r="N11" s="273">
        <v>2866</v>
      </c>
      <c r="O11" s="274">
        <v>9</v>
      </c>
      <c r="P11" s="179"/>
      <c r="Q11" s="179"/>
      <c r="R11" s="179"/>
      <c r="S11" s="179"/>
      <c r="T11" s="179"/>
      <c r="U11" s="179"/>
      <c r="V11" s="179"/>
      <c r="W11" s="398"/>
      <c r="X11" s="398"/>
      <c r="Y11" s="179"/>
      <c r="Z11" s="179"/>
      <c r="AA11" s="179"/>
    </row>
    <row r="12" spans="1:27" x14ac:dyDescent="0.35">
      <c r="A12" s="149" t="s">
        <v>195</v>
      </c>
      <c r="B12" s="279" t="s">
        <v>195</v>
      </c>
      <c r="C12" s="273">
        <v>53467</v>
      </c>
      <c r="D12" s="273">
        <v>30816</v>
      </c>
      <c r="E12" s="273">
        <v>30816</v>
      </c>
      <c r="F12" s="273">
        <v>32261</v>
      </c>
      <c r="G12" s="273">
        <v>30797</v>
      </c>
      <c r="H12" s="273">
        <v>30668</v>
      </c>
      <c r="I12" s="273">
        <v>29723</v>
      </c>
      <c r="J12" s="273">
        <v>18511</v>
      </c>
      <c r="K12" s="273">
        <v>18575</v>
      </c>
      <c r="L12" s="273">
        <v>22364</v>
      </c>
      <c r="M12" s="273">
        <v>23136</v>
      </c>
      <c r="N12" s="273">
        <v>24266</v>
      </c>
      <c r="O12" s="274">
        <v>34</v>
      </c>
      <c r="P12" s="179"/>
      <c r="Q12" s="179"/>
      <c r="R12" s="179"/>
      <c r="S12" s="280"/>
      <c r="T12" s="179"/>
      <c r="U12" s="179"/>
      <c r="V12" s="179"/>
      <c r="W12" s="398"/>
      <c r="X12" s="398"/>
      <c r="Y12" s="179"/>
      <c r="Z12" s="179"/>
      <c r="AA12" s="179"/>
    </row>
    <row r="13" spans="1:27" ht="15" thickBot="1" x14ac:dyDescent="0.4">
      <c r="B13" s="179"/>
      <c r="C13" s="281">
        <v>2935250</v>
      </c>
      <c r="D13" s="281">
        <v>556661</v>
      </c>
      <c r="E13" s="281">
        <v>663920</v>
      </c>
      <c r="F13" s="281">
        <v>1858365</v>
      </c>
      <c r="G13" s="281">
        <v>1682914</v>
      </c>
      <c r="H13" s="281">
        <v>1840190</v>
      </c>
      <c r="I13" s="281">
        <v>1820877</v>
      </c>
      <c r="J13" s="281">
        <v>687749</v>
      </c>
      <c r="K13" s="281">
        <v>722613</v>
      </c>
      <c r="L13" s="281">
        <v>1166527</v>
      </c>
      <c r="M13" s="281">
        <v>895424</v>
      </c>
      <c r="N13" s="281">
        <v>496797</v>
      </c>
      <c r="O13" s="282">
        <v>116</v>
      </c>
      <c r="P13" s="179"/>
      <c r="Q13" s="179"/>
      <c r="R13" s="179"/>
      <c r="S13" s="179"/>
      <c r="T13" s="179"/>
      <c r="U13" s="179"/>
      <c r="V13" s="179"/>
      <c r="W13" s="398"/>
      <c r="X13" s="398"/>
      <c r="Y13" s="179"/>
      <c r="Z13" s="179"/>
      <c r="AA13" s="179"/>
    </row>
    <row r="14" spans="1:27" ht="15" thickTop="1" x14ac:dyDescent="0.35">
      <c r="B14" s="283"/>
      <c r="C14" s="283"/>
      <c r="D14" s="283"/>
      <c r="E14" s="283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398"/>
      <c r="X14" s="398"/>
      <c r="Y14" s="179"/>
      <c r="Z14" s="179"/>
      <c r="AA14" s="179"/>
    </row>
    <row r="15" spans="1:27" x14ac:dyDescent="0.35">
      <c r="B15" s="283"/>
      <c r="C15" s="283"/>
      <c r="D15" s="283"/>
      <c r="E15" s="283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398"/>
      <c r="X15" s="398"/>
      <c r="Y15" s="179"/>
      <c r="Z15" s="179"/>
      <c r="AA15" s="179"/>
    </row>
    <row r="16" spans="1:27" ht="14.5" customHeight="1" x14ac:dyDescent="0.35">
      <c r="A16" s="149" t="s">
        <v>520</v>
      </c>
      <c r="B16" s="201" t="s">
        <v>543</v>
      </c>
      <c r="C16" s="179"/>
      <c r="D16" s="179"/>
      <c r="E16" s="179"/>
      <c r="F16" s="179"/>
      <c r="G16" s="179"/>
      <c r="H16" s="179"/>
      <c r="I16" s="395" t="s">
        <v>196</v>
      </c>
      <c r="J16" s="395"/>
      <c r="K16" s="395"/>
      <c r="L16" s="395"/>
      <c r="M16" s="395"/>
      <c r="N16" s="395"/>
      <c r="O16" s="179"/>
      <c r="P16" s="179"/>
      <c r="Q16" s="179"/>
      <c r="R16" s="179"/>
      <c r="S16" s="179"/>
      <c r="T16" s="179"/>
      <c r="U16" s="179"/>
      <c r="V16" s="179"/>
      <c r="W16" s="398"/>
      <c r="X16" s="398"/>
      <c r="Y16" s="179"/>
      <c r="Z16" s="179"/>
      <c r="AA16" s="179"/>
    </row>
    <row r="17" spans="1:27" s="148" customFormat="1" ht="37.5" customHeight="1" x14ac:dyDescent="0.35">
      <c r="A17" s="148" t="s">
        <v>197</v>
      </c>
      <c r="B17" s="284" t="s">
        <v>197</v>
      </c>
      <c r="C17" s="285"/>
      <c r="D17" s="285"/>
      <c r="E17" s="286" t="s">
        <v>198</v>
      </c>
      <c r="F17" s="286" t="s">
        <v>199</v>
      </c>
      <c r="G17" s="286" t="s">
        <v>200</v>
      </c>
      <c r="H17" s="286" t="s">
        <v>201</v>
      </c>
      <c r="I17" s="287" t="s">
        <v>190</v>
      </c>
      <c r="J17" s="288" t="s">
        <v>191</v>
      </c>
      <c r="K17" s="288" t="s">
        <v>192</v>
      </c>
      <c r="L17" s="288" t="s">
        <v>193</v>
      </c>
      <c r="M17" s="288" t="s">
        <v>194</v>
      </c>
      <c r="N17" s="288" t="s">
        <v>195</v>
      </c>
      <c r="O17" s="286"/>
      <c r="P17" s="285"/>
      <c r="Q17" s="285"/>
      <c r="R17" s="285"/>
      <c r="S17" s="285"/>
      <c r="T17" s="285"/>
      <c r="U17" s="285"/>
      <c r="V17" s="285"/>
      <c r="W17" s="399"/>
      <c r="X17" s="399"/>
      <c r="Y17" s="285"/>
      <c r="Z17" s="285"/>
      <c r="AA17" s="285"/>
    </row>
    <row r="18" spans="1:27" x14ac:dyDescent="0.35">
      <c r="A18" s="149" t="s">
        <v>521</v>
      </c>
      <c r="B18" s="280" t="s">
        <v>523</v>
      </c>
      <c r="C18" s="280"/>
      <c r="D18" s="280"/>
      <c r="E18" s="289">
        <v>255707</v>
      </c>
      <c r="F18" s="179">
        <v>1</v>
      </c>
      <c r="G18" s="290">
        <v>0.53</v>
      </c>
      <c r="H18" s="291">
        <v>0.01</v>
      </c>
      <c r="I18" s="280" t="s">
        <v>524</v>
      </c>
      <c r="J18" s="280" t="s">
        <v>522</v>
      </c>
      <c r="K18" s="292">
        <v>255707.15</v>
      </c>
      <c r="L18" s="280" t="s">
        <v>522</v>
      </c>
      <c r="M18" s="280" t="s">
        <v>522</v>
      </c>
      <c r="N18" s="280" t="s">
        <v>522</v>
      </c>
      <c r="O18" s="274"/>
      <c r="P18" s="179"/>
      <c r="Q18" s="179"/>
      <c r="R18" s="179"/>
      <c r="S18" s="179"/>
      <c r="T18" s="179"/>
      <c r="U18" s="179"/>
      <c r="V18" s="179"/>
      <c r="W18" s="293"/>
      <c r="X18" s="179"/>
      <c r="Y18" s="179"/>
      <c r="Z18" s="293"/>
      <c r="AA18" s="179"/>
    </row>
    <row r="19" spans="1:27" x14ac:dyDescent="0.35">
      <c r="A19" s="149" t="s">
        <v>523</v>
      </c>
      <c r="B19" s="280" t="s">
        <v>527</v>
      </c>
      <c r="C19" s="280"/>
      <c r="D19" s="280"/>
      <c r="E19" s="289">
        <v>97125</v>
      </c>
      <c r="F19" s="179">
        <v>2</v>
      </c>
      <c r="G19" s="290">
        <v>0.2</v>
      </c>
      <c r="H19" s="291">
        <v>0.02</v>
      </c>
      <c r="I19" s="280" t="s">
        <v>524</v>
      </c>
      <c r="J19" s="280" t="s">
        <v>522</v>
      </c>
      <c r="K19" s="292">
        <v>49286.82</v>
      </c>
      <c r="L19" s="292">
        <v>47837.919999999998</v>
      </c>
      <c r="M19" s="280" t="s">
        <v>522</v>
      </c>
      <c r="N19" s="280" t="s">
        <v>522</v>
      </c>
      <c r="O19" s="274"/>
      <c r="P19" s="179"/>
      <c r="Q19" s="179"/>
      <c r="R19" s="179"/>
      <c r="S19" s="179"/>
      <c r="T19" s="179"/>
      <c r="U19" s="179"/>
      <c r="V19" s="179"/>
      <c r="W19" s="398"/>
      <c r="X19" s="398"/>
      <c r="Y19" s="179"/>
      <c r="Z19" s="293"/>
      <c r="AA19" s="179"/>
    </row>
    <row r="20" spans="1:27" x14ac:dyDescent="0.35">
      <c r="A20" s="149" t="s">
        <v>525</v>
      </c>
      <c r="B20" s="280" t="s">
        <v>544</v>
      </c>
      <c r="C20" s="280"/>
      <c r="D20" s="280"/>
      <c r="E20" s="289">
        <v>32231</v>
      </c>
      <c r="F20" s="179">
        <v>1</v>
      </c>
      <c r="G20" s="290">
        <v>7.0000000000000007E-2</v>
      </c>
      <c r="H20" s="291">
        <v>0.01</v>
      </c>
      <c r="I20" s="292">
        <v>32231.24</v>
      </c>
      <c r="J20" s="280" t="s">
        <v>522</v>
      </c>
      <c r="K20" s="280" t="s">
        <v>522</v>
      </c>
      <c r="L20" s="280" t="s">
        <v>522</v>
      </c>
      <c r="M20" s="280" t="s">
        <v>522</v>
      </c>
      <c r="N20" s="280" t="s">
        <v>522</v>
      </c>
      <c r="O20" s="274"/>
      <c r="P20" s="179"/>
      <c r="Q20" s="179"/>
      <c r="R20" s="179"/>
      <c r="S20" s="179"/>
      <c r="T20" s="179"/>
      <c r="U20" s="179"/>
      <c r="V20" s="179"/>
      <c r="W20" s="398"/>
      <c r="X20" s="398"/>
      <c r="Y20" s="179"/>
      <c r="Z20" s="293"/>
      <c r="AA20" s="179"/>
    </row>
    <row r="21" spans="1:27" x14ac:dyDescent="0.35">
      <c r="A21" s="149" t="s">
        <v>526</v>
      </c>
      <c r="B21" s="280" t="s">
        <v>545</v>
      </c>
      <c r="C21" s="280"/>
      <c r="D21" s="280"/>
      <c r="E21" s="289">
        <v>24570</v>
      </c>
      <c r="F21" s="179">
        <v>5</v>
      </c>
      <c r="G21" s="290">
        <v>0.05</v>
      </c>
      <c r="H21" s="291">
        <v>0.05</v>
      </c>
      <c r="I21" s="292">
        <v>14742</v>
      </c>
      <c r="J21" s="280" t="s">
        <v>522</v>
      </c>
      <c r="K21" s="280" t="s">
        <v>522</v>
      </c>
      <c r="L21" s="292">
        <v>9828</v>
      </c>
      <c r="M21" s="280" t="s">
        <v>522</v>
      </c>
      <c r="N21" s="280" t="s">
        <v>522</v>
      </c>
      <c r="O21" s="274"/>
      <c r="P21" s="179"/>
      <c r="Q21" s="179"/>
      <c r="R21" s="179"/>
      <c r="S21" s="179"/>
      <c r="T21" s="179"/>
      <c r="U21" s="179"/>
      <c r="V21" s="179"/>
      <c r="W21" s="398"/>
      <c r="X21" s="398"/>
      <c r="Y21" s="179"/>
      <c r="Z21" s="293"/>
      <c r="AA21" s="179"/>
    </row>
    <row r="22" spans="1:27" x14ac:dyDescent="0.35">
      <c r="A22" s="149" t="s">
        <v>527</v>
      </c>
      <c r="B22" s="280" t="s">
        <v>546</v>
      </c>
      <c r="C22" s="280"/>
      <c r="D22" s="280"/>
      <c r="E22" s="289">
        <v>7256</v>
      </c>
      <c r="F22" s="179">
        <v>3</v>
      </c>
      <c r="G22" s="290">
        <v>0.02</v>
      </c>
      <c r="H22" s="291">
        <v>0.03</v>
      </c>
      <c r="I22" s="292">
        <v>7256.46</v>
      </c>
      <c r="J22" s="280" t="s">
        <v>522</v>
      </c>
      <c r="K22" s="280" t="s">
        <v>522</v>
      </c>
      <c r="L22" s="280" t="s">
        <v>522</v>
      </c>
      <c r="M22" s="280" t="s">
        <v>522</v>
      </c>
      <c r="N22" s="280" t="s">
        <v>522</v>
      </c>
      <c r="O22" s="274"/>
      <c r="P22" s="179"/>
      <c r="Q22" s="179"/>
      <c r="R22" s="179"/>
      <c r="S22" s="179"/>
      <c r="T22" s="179"/>
      <c r="U22" s="179"/>
      <c r="V22" s="179"/>
      <c r="W22" s="398"/>
      <c r="X22" s="398"/>
      <c r="Y22" s="179"/>
      <c r="Z22" s="293"/>
      <c r="AA22" s="179"/>
    </row>
    <row r="23" spans="1:27" ht="15" thickBot="1" x14ac:dyDescent="0.4">
      <c r="B23" s="179"/>
      <c r="C23" s="179"/>
      <c r="D23" s="179"/>
      <c r="E23" s="294">
        <v>416889.59</v>
      </c>
      <c r="F23" s="295">
        <v>12</v>
      </c>
      <c r="G23" s="296">
        <v>0.87</v>
      </c>
      <c r="H23" s="296">
        <v>0.12</v>
      </c>
      <c r="I23" s="297">
        <v>54229.7</v>
      </c>
      <c r="J23" s="298" t="s">
        <v>522</v>
      </c>
      <c r="K23" s="297">
        <v>304993.96999999997</v>
      </c>
      <c r="L23" s="297">
        <v>57665.919999999998</v>
      </c>
      <c r="M23" s="298" t="s">
        <v>522</v>
      </c>
      <c r="N23" s="298" t="s">
        <v>522</v>
      </c>
      <c r="O23" s="299"/>
      <c r="P23" s="179"/>
      <c r="Q23" s="179"/>
      <c r="R23" s="179"/>
      <c r="S23" s="179"/>
      <c r="T23" s="179"/>
      <c r="U23" s="179"/>
      <c r="V23" s="179"/>
      <c r="W23" s="398"/>
      <c r="X23" s="398"/>
      <c r="Y23" s="179"/>
      <c r="Z23" s="179"/>
      <c r="AA23" s="179"/>
    </row>
    <row r="24" spans="1:27" ht="15" thickTop="1" x14ac:dyDescent="0.35">
      <c r="B24" s="179"/>
      <c r="C24" s="179"/>
      <c r="D24" s="179"/>
      <c r="E24" s="299"/>
      <c r="F24" s="300"/>
      <c r="G24" s="300"/>
      <c r="H24" s="300"/>
      <c r="I24" s="300"/>
      <c r="J24" s="300"/>
      <c r="K24" s="300"/>
      <c r="L24" s="300"/>
      <c r="M24" s="300"/>
      <c r="N24" s="300"/>
      <c r="O24" s="179"/>
      <c r="P24" s="270"/>
      <c r="Q24" s="270"/>
      <c r="R24" s="270"/>
      <c r="S24" s="270"/>
      <c r="T24" s="270"/>
      <c r="U24" s="270"/>
      <c r="V24" s="179"/>
      <c r="W24" s="398"/>
      <c r="X24" s="398"/>
      <c r="Y24" s="179"/>
      <c r="Z24" s="179"/>
      <c r="AA24" s="179"/>
    </row>
    <row r="25" spans="1:27" x14ac:dyDescent="0.35"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398"/>
      <c r="X25" s="398"/>
      <c r="Y25" s="179"/>
      <c r="Z25" s="179"/>
      <c r="AA25" s="179"/>
    </row>
    <row r="26" spans="1:27" x14ac:dyDescent="0.35"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398"/>
      <c r="X26" s="398"/>
      <c r="Y26" s="179"/>
      <c r="Z26" s="179"/>
      <c r="AA26" s="179"/>
    </row>
    <row r="27" spans="1:27" x14ac:dyDescent="0.35">
      <c r="A27" s="149" t="s">
        <v>528</v>
      </c>
      <c r="B27" s="396" t="s">
        <v>547</v>
      </c>
      <c r="C27" s="396"/>
      <c r="D27" s="396"/>
      <c r="E27" s="396"/>
      <c r="F27" s="396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270"/>
      <c r="R27" s="280"/>
      <c r="S27" s="179"/>
      <c r="T27" s="179"/>
      <c r="U27" s="179"/>
      <c r="V27" s="179"/>
      <c r="W27" s="398"/>
      <c r="X27" s="398"/>
      <c r="Y27" s="179"/>
      <c r="Z27" s="179"/>
      <c r="AA27" s="179"/>
    </row>
    <row r="28" spans="1:27" x14ac:dyDescent="0.35">
      <c r="A28" s="149" t="s">
        <v>175</v>
      </c>
      <c r="B28" s="203" t="s">
        <v>175</v>
      </c>
      <c r="C28" s="203" t="s">
        <v>177</v>
      </c>
      <c r="D28" s="203" t="s">
        <v>177</v>
      </c>
      <c r="E28" s="203" t="s">
        <v>177</v>
      </c>
      <c r="F28" s="203" t="s">
        <v>177</v>
      </c>
      <c r="G28" s="203" t="s">
        <v>202</v>
      </c>
      <c r="H28" s="203" t="s">
        <v>203</v>
      </c>
      <c r="I28" s="203" t="s">
        <v>204</v>
      </c>
      <c r="J28" s="203" t="s">
        <v>205</v>
      </c>
      <c r="K28" s="203" t="s">
        <v>206</v>
      </c>
      <c r="L28" s="203" t="s">
        <v>207</v>
      </c>
      <c r="M28" s="203" t="s">
        <v>208</v>
      </c>
      <c r="N28" s="203" t="s">
        <v>209</v>
      </c>
      <c r="O28" s="203"/>
      <c r="P28" s="203"/>
      <c r="Q28" s="203"/>
      <c r="R28" s="203"/>
      <c r="S28" s="179"/>
      <c r="T28" s="274"/>
      <c r="U28" s="179"/>
      <c r="V28" s="179"/>
      <c r="W28" s="398"/>
      <c r="X28" s="398"/>
      <c r="Y28" s="179"/>
      <c r="Z28" s="179"/>
      <c r="AA28" s="179"/>
    </row>
    <row r="29" spans="1:27" x14ac:dyDescent="0.35">
      <c r="B29" s="179"/>
      <c r="C29" s="269" t="s">
        <v>210</v>
      </c>
      <c r="D29" s="269" t="s">
        <v>211</v>
      </c>
      <c r="E29" s="269" t="s">
        <v>212</v>
      </c>
      <c r="F29" s="269" t="s">
        <v>213</v>
      </c>
      <c r="G29" s="269" t="s">
        <v>214</v>
      </c>
      <c r="H29" s="269" t="s">
        <v>215</v>
      </c>
      <c r="I29" s="269" t="s">
        <v>216</v>
      </c>
      <c r="J29" s="269" t="s">
        <v>217</v>
      </c>
      <c r="K29" s="269" t="s">
        <v>218</v>
      </c>
      <c r="L29" s="269" t="s">
        <v>219</v>
      </c>
      <c r="M29" s="269" t="s">
        <v>220</v>
      </c>
      <c r="N29" s="269" t="s">
        <v>221</v>
      </c>
      <c r="O29" s="179"/>
      <c r="P29" s="269"/>
      <c r="Q29" s="269"/>
      <c r="R29" s="269"/>
      <c r="S29" s="179"/>
      <c r="T29" s="274"/>
      <c r="U29" s="179"/>
      <c r="V29" s="179"/>
      <c r="W29" s="398"/>
      <c r="X29" s="398"/>
      <c r="Y29" s="179"/>
      <c r="Z29" s="179"/>
      <c r="AA29" s="179"/>
    </row>
    <row r="30" spans="1:27" x14ac:dyDescent="0.35">
      <c r="A30" s="149" t="s">
        <v>222</v>
      </c>
      <c r="B30" s="272" t="s">
        <v>222</v>
      </c>
      <c r="C30" s="301">
        <v>-1243367</v>
      </c>
      <c r="D30" s="301">
        <v>-1243367</v>
      </c>
      <c r="E30" s="301">
        <v>-1243367</v>
      </c>
      <c r="F30" s="301">
        <v>-864927</v>
      </c>
      <c r="G30" s="301">
        <v>-864927</v>
      </c>
      <c r="H30" s="301">
        <v>-864927</v>
      </c>
      <c r="I30" s="301">
        <v>-673034</v>
      </c>
      <c r="J30" s="301">
        <v>-673034</v>
      </c>
      <c r="K30" s="301">
        <v>-673034</v>
      </c>
      <c r="L30" s="301">
        <v>-341663</v>
      </c>
      <c r="M30" s="301">
        <v>-341663</v>
      </c>
      <c r="N30" s="301">
        <v>-341663</v>
      </c>
      <c r="O30" s="272"/>
      <c r="P30" s="293"/>
      <c r="Q30" s="293"/>
      <c r="R30" s="293"/>
      <c r="S30" s="179"/>
      <c r="T30" s="274"/>
      <c r="U30" s="179"/>
      <c r="V30" s="179"/>
      <c r="W30" s="398"/>
      <c r="X30" s="398"/>
      <c r="Y30" s="179"/>
      <c r="Z30" s="179"/>
      <c r="AA30" s="179"/>
    </row>
    <row r="31" spans="1:27" x14ac:dyDescent="0.35">
      <c r="A31" s="149" t="s">
        <v>223</v>
      </c>
      <c r="B31" s="272" t="s">
        <v>223</v>
      </c>
      <c r="C31" s="293"/>
      <c r="D31" s="301">
        <v>-1437537</v>
      </c>
      <c r="E31" s="301">
        <v>-1437537</v>
      </c>
      <c r="F31" s="293"/>
      <c r="G31" s="301">
        <v>-1216701</v>
      </c>
      <c r="H31" s="301">
        <v>-1216701</v>
      </c>
      <c r="I31" s="293"/>
      <c r="J31" s="301">
        <v>-2526177</v>
      </c>
      <c r="K31" s="301">
        <v>-2526177</v>
      </c>
      <c r="L31" s="293"/>
      <c r="M31" s="301">
        <v>-377057</v>
      </c>
      <c r="N31" s="301">
        <v>-377057</v>
      </c>
      <c r="O31" s="272"/>
      <c r="P31" s="293"/>
      <c r="Q31" s="293"/>
      <c r="R31" s="293"/>
      <c r="S31" s="179"/>
      <c r="T31" s="274"/>
      <c r="U31" s="179"/>
      <c r="V31" s="179"/>
      <c r="W31" s="398"/>
      <c r="X31" s="398"/>
      <c r="Y31" s="179"/>
      <c r="Z31" s="179"/>
      <c r="AA31" s="179"/>
    </row>
    <row r="32" spans="1:27" x14ac:dyDescent="0.35">
      <c r="A32" s="149" t="s">
        <v>224</v>
      </c>
      <c r="B32" s="272" t="s">
        <v>224</v>
      </c>
      <c r="C32" s="293"/>
      <c r="D32" s="293"/>
      <c r="E32" s="301">
        <v>-234851</v>
      </c>
      <c r="F32" s="293"/>
      <c r="G32" s="293"/>
      <c r="H32" s="301">
        <v>-437115</v>
      </c>
      <c r="I32" s="293"/>
      <c r="J32" s="293"/>
      <c r="K32" s="301">
        <v>-212646</v>
      </c>
      <c r="L32" s="293"/>
      <c r="M32" s="293"/>
      <c r="N32" s="301">
        <v>-2295285</v>
      </c>
      <c r="O32" s="272"/>
      <c r="P32" s="293"/>
      <c r="Q32" s="293"/>
      <c r="R32" s="293"/>
      <c r="S32" s="179"/>
      <c r="T32" s="274"/>
      <c r="U32" s="179"/>
      <c r="V32" s="179"/>
      <c r="W32" s="398"/>
      <c r="X32" s="398"/>
      <c r="Y32" s="179"/>
      <c r="Z32" s="179"/>
      <c r="AA32" s="179"/>
    </row>
    <row r="33" spans="1:27" ht="15" thickBot="1" x14ac:dyDescent="0.4">
      <c r="B33" s="179"/>
      <c r="C33" s="302">
        <v>-1243367</v>
      </c>
      <c r="D33" s="302">
        <v>-2680905</v>
      </c>
      <c r="E33" s="302">
        <v>-2915756</v>
      </c>
      <c r="F33" s="302">
        <v>-864927</v>
      </c>
      <c r="G33" s="302">
        <v>-2081629</v>
      </c>
      <c r="H33" s="302">
        <v>-2518743</v>
      </c>
      <c r="I33" s="302">
        <v>-673034</v>
      </c>
      <c r="J33" s="302">
        <v>-3199211</v>
      </c>
      <c r="K33" s="302">
        <v>-3411856</v>
      </c>
      <c r="L33" s="302">
        <v>-341663</v>
      </c>
      <c r="M33" s="302">
        <v>-718719</v>
      </c>
      <c r="N33" s="302">
        <v>-3014005</v>
      </c>
      <c r="O33" s="179"/>
      <c r="P33" s="300"/>
      <c r="Q33" s="300"/>
      <c r="R33" s="300"/>
      <c r="S33" s="179"/>
      <c r="T33" s="179"/>
      <c r="U33" s="179"/>
      <c r="V33" s="179"/>
      <c r="W33" s="398"/>
      <c r="X33" s="398"/>
      <c r="Y33" s="179"/>
      <c r="Z33" s="179"/>
      <c r="AA33" s="179"/>
    </row>
    <row r="34" spans="1:27" ht="15" thickTop="1" x14ac:dyDescent="0.35"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293"/>
      <c r="R34" s="293"/>
      <c r="S34" s="280"/>
      <c r="T34" s="274"/>
      <c r="U34" s="179"/>
      <c r="V34" s="179"/>
      <c r="W34" s="398"/>
      <c r="X34" s="398"/>
      <c r="Y34" s="179"/>
      <c r="Z34" s="179"/>
      <c r="AA34" s="179"/>
    </row>
    <row r="35" spans="1:27" x14ac:dyDescent="0.35"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293"/>
      <c r="R35" s="293"/>
      <c r="S35" s="280"/>
      <c r="T35" s="274"/>
      <c r="U35" s="179"/>
      <c r="V35" s="179"/>
      <c r="W35" s="398"/>
      <c r="X35" s="398"/>
      <c r="Y35" s="179"/>
      <c r="Z35" s="179"/>
      <c r="AA35" s="179"/>
    </row>
    <row r="36" spans="1:27" x14ac:dyDescent="0.35"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293"/>
      <c r="S36" s="280"/>
      <c r="T36" s="274"/>
      <c r="U36" s="179"/>
      <c r="V36" s="179"/>
      <c r="W36" s="398"/>
      <c r="X36" s="398"/>
      <c r="Y36" s="179"/>
      <c r="Z36" s="179"/>
      <c r="AA36" s="179"/>
    </row>
    <row r="37" spans="1:27" x14ac:dyDescent="0.35">
      <c r="B37" s="179"/>
      <c r="C37" s="179"/>
      <c r="D37" s="179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293"/>
      <c r="R37" s="293"/>
      <c r="S37" s="280"/>
      <c r="T37" s="274"/>
      <c r="U37" s="179"/>
      <c r="V37" s="179"/>
      <c r="W37" s="398"/>
      <c r="X37" s="398"/>
      <c r="Y37" s="179"/>
      <c r="Z37" s="179"/>
      <c r="AA37" s="179"/>
    </row>
    <row r="38" spans="1:27" x14ac:dyDescent="0.35">
      <c r="B38" s="179"/>
      <c r="C38" s="179"/>
      <c r="D38" s="179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293"/>
      <c r="R38" s="293"/>
      <c r="S38" s="280"/>
      <c r="T38" s="274"/>
      <c r="U38" s="179"/>
      <c r="V38" s="179"/>
      <c r="W38" s="398"/>
      <c r="X38" s="398"/>
      <c r="Y38" s="179"/>
      <c r="Z38" s="179"/>
      <c r="AA38" s="179"/>
    </row>
    <row r="39" spans="1:27" x14ac:dyDescent="0.35">
      <c r="B39" s="179"/>
      <c r="C39" s="179"/>
      <c r="D39" s="179"/>
      <c r="E39" s="304"/>
      <c r="F39" s="304"/>
      <c r="G39" s="304"/>
      <c r="H39" s="304"/>
      <c r="I39" s="304"/>
      <c r="J39" s="304"/>
      <c r="K39" s="304"/>
      <c r="L39" s="304"/>
      <c r="M39" s="304"/>
      <c r="N39" s="201"/>
      <c r="O39" s="179"/>
      <c r="P39" s="179"/>
      <c r="Q39" s="179"/>
      <c r="R39" s="179"/>
      <c r="S39" s="179"/>
      <c r="T39" s="179"/>
      <c r="U39" s="179"/>
      <c r="V39" s="179"/>
      <c r="W39" s="398"/>
      <c r="X39" s="398"/>
      <c r="Y39" s="179"/>
      <c r="Z39" s="179"/>
      <c r="AA39" s="179"/>
    </row>
    <row r="40" spans="1:27" x14ac:dyDescent="0.35">
      <c r="B40" s="179"/>
      <c r="C40" s="179"/>
      <c r="D40" s="179"/>
      <c r="E40" s="304"/>
      <c r="F40" s="268"/>
      <c r="G40" s="268"/>
      <c r="H40" s="303"/>
      <c r="I40" s="303"/>
      <c r="J40" s="304"/>
      <c r="K40" s="304"/>
      <c r="L40" s="304"/>
      <c r="M40" s="304"/>
      <c r="N40" s="280"/>
      <c r="O40" s="179"/>
      <c r="P40" s="179"/>
      <c r="Q40" s="179"/>
      <c r="R40" s="179"/>
      <c r="S40" s="179"/>
      <c r="T40" s="179"/>
      <c r="U40" s="179"/>
      <c r="V40" s="179"/>
      <c r="W40" s="398"/>
      <c r="X40" s="398"/>
      <c r="Y40" s="179"/>
      <c r="Z40" s="179"/>
      <c r="AA40" s="179"/>
    </row>
    <row r="41" spans="1:27" x14ac:dyDescent="0.35">
      <c r="B41" s="179"/>
      <c r="C41" s="179"/>
      <c r="D41" s="179"/>
      <c r="E41" s="304"/>
      <c r="F41" s="268"/>
      <c r="G41" s="268"/>
      <c r="H41" s="303"/>
      <c r="I41" s="303"/>
      <c r="J41" s="304"/>
      <c r="K41" s="304"/>
      <c r="L41" s="304"/>
      <c r="M41" s="304"/>
      <c r="N41" s="280"/>
      <c r="O41" s="274"/>
      <c r="P41" s="274"/>
      <c r="Q41" s="179"/>
      <c r="R41" s="179"/>
      <c r="S41" s="179"/>
      <c r="T41" s="179"/>
      <c r="U41" s="179"/>
      <c r="V41" s="179"/>
      <c r="W41" s="398"/>
      <c r="X41" s="398"/>
      <c r="Y41" s="179"/>
      <c r="Z41" s="179"/>
      <c r="AA41" s="179"/>
    </row>
    <row r="42" spans="1:27" x14ac:dyDescent="0.35">
      <c r="B42" s="179"/>
      <c r="C42" s="179"/>
      <c r="D42" s="179"/>
      <c r="E42" s="304"/>
      <c r="F42" s="268"/>
      <c r="G42" s="268"/>
      <c r="H42" s="303"/>
      <c r="I42" s="303"/>
      <c r="J42" s="304"/>
      <c r="K42" s="304"/>
      <c r="L42" s="304"/>
      <c r="M42" s="304"/>
      <c r="N42" s="280"/>
      <c r="O42" s="274"/>
      <c r="P42" s="274"/>
      <c r="Q42" s="179"/>
      <c r="R42" s="179"/>
      <c r="S42" s="179"/>
      <c r="T42" s="179"/>
      <c r="U42" s="179"/>
      <c r="V42" s="179"/>
      <c r="W42" s="398"/>
      <c r="X42" s="398"/>
      <c r="Y42" s="179"/>
      <c r="Z42" s="179"/>
      <c r="AA42" s="179"/>
    </row>
    <row r="43" spans="1:27" ht="15.5" x14ac:dyDescent="0.35">
      <c r="A43" s="149" t="s">
        <v>529</v>
      </c>
      <c r="B43" s="400" t="s">
        <v>529</v>
      </c>
      <c r="C43" s="400"/>
      <c r="D43" s="400"/>
      <c r="E43" s="400"/>
      <c r="F43" s="179"/>
      <c r="G43" s="179"/>
      <c r="H43" s="303"/>
      <c r="I43" s="303"/>
      <c r="J43" s="304"/>
      <c r="K43" s="304"/>
      <c r="L43" s="304"/>
      <c r="M43" s="304"/>
      <c r="N43" s="280"/>
      <c r="O43" s="274"/>
      <c r="P43" s="274"/>
      <c r="Q43" s="179"/>
      <c r="R43" s="179"/>
      <c r="S43" s="179"/>
      <c r="T43" s="179"/>
      <c r="U43" s="179"/>
      <c r="V43" s="179"/>
      <c r="W43" s="398"/>
      <c r="X43" s="398"/>
      <c r="Y43" s="179"/>
      <c r="Z43" s="179"/>
      <c r="AA43" s="179"/>
    </row>
    <row r="44" spans="1:27" x14ac:dyDescent="0.35">
      <c r="B44" s="179"/>
      <c r="C44" s="179"/>
      <c r="D44" s="179"/>
      <c r="E44" s="304"/>
      <c r="F44" s="179"/>
      <c r="G44" s="179"/>
      <c r="H44" s="303"/>
      <c r="I44" s="303"/>
      <c r="J44" s="304"/>
      <c r="K44" s="304"/>
      <c r="L44" s="304"/>
      <c r="M44" s="304"/>
      <c r="N44" s="280"/>
      <c r="O44" s="274"/>
      <c r="P44" s="274"/>
      <c r="Q44" s="179"/>
      <c r="R44" s="179"/>
      <c r="S44" s="179"/>
      <c r="T44" s="179"/>
      <c r="U44" s="179"/>
      <c r="V44" s="179"/>
      <c r="W44" s="398"/>
      <c r="X44" s="398"/>
      <c r="Y44" s="179"/>
      <c r="Z44" s="179"/>
      <c r="AA44" s="179"/>
    </row>
    <row r="45" spans="1:27" x14ac:dyDescent="0.35">
      <c r="B45"/>
      <c r="C45" s="179"/>
      <c r="D45" s="179"/>
      <c r="E45" s="274"/>
      <c r="F45" s="179"/>
      <c r="G45" s="179"/>
      <c r="H45" s="303"/>
      <c r="I45" s="303"/>
      <c r="J45" s="179"/>
      <c r="K45" s="179"/>
      <c r="L45" s="179"/>
      <c r="M45" s="179"/>
      <c r="N45" s="280"/>
      <c r="O45" s="274"/>
      <c r="P45" s="274"/>
      <c r="Q45" s="179"/>
      <c r="R45" s="179"/>
      <c r="S45" s="179"/>
      <c r="T45" s="179"/>
      <c r="U45" s="179"/>
      <c r="V45" s="179"/>
      <c r="W45" s="398"/>
      <c r="X45" s="398"/>
      <c r="Y45" s="179"/>
      <c r="Z45" s="179"/>
      <c r="AA45" s="179"/>
    </row>
    <row r="46" spans="1:27" x14ac:dyDescent="0.35"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293"/>
      <c r="O46" s="274"/>
      <c r="P46" s="274"/>
      <c r="Q46" s="179"/>
      <c r="R46" s="179"/>
      <c r="S46" s="179"/>
      <c r="T46" s="179"/>
      <c r="U46" s="179"/>
      <c r="V46" s="179"/>
      <c r="W46" s="398"/>
      <c r="X46" s="398"/>
      <c r="Y46" s="179"/>
      <c r="Z46" s="179"/>
      <c r="AA46" s="179"/>
    </row>
    <row r="47" spans="1:27" x14ac:dyDescent="0.35"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293"/>
      <c r="O47" s="274"/>
      <c r="P47" s="274"/>
      <c r="Q47" s="179"/>
      <c r="R47" s="179"/>
      <c r="S47" s="179"/>
      <c r="T47" s="179"/>
      <c r="U47" s="179"/>
      <c r="V47" s="179"/>
      <c r="W47" s="398"/>
      <c r="X47" s="398"/>
      <c r="Y47" s="179"/>
      <c r="Z47" s="179"/>
      <c r="AA47" s="179"/>
    </row>
    <row r="48" spans="1:27" x14ac:dyDescent="0.35">
      <c r="B48" s="179"/>
      <c r="C48" s="179"/>
      <c r="D48" s="179"/>
      <c r="E48" s="179"/>
      <c r="F48" s="179"/>
      <c r="G48" s="179"/>
      <c r="H48" s="270"/>
      <c r="I48" s="270"/>
      <c r="J48" s="179"/>
      <c r="K48" s="179"/>
      <c r="L48" s="179"/>
      <c r="M48" s="179"/>
      <c r="N48" s="293"/>
      <c r="O48" s="274"/>
      <c r="P48" s="274"/>
      <c r="Q48" s="179"/>
      <c r="R48" s="179"/>
      <c r="S48" s="179"/>
      <c r="T48" s="179"/>
      <c r="U48" s="179"/>
      <c r="V48" s="179"/>
      <c r="W48" s="398"/>
      <c r="X48" s="398"/>
      <c r="Y48" s="179"/>
      <c r="Z48" s="179"/>
      <c r="AA48" s="179"/>
    </row>
    <row r="49" spans="2:27" ht="43.5" x14ac:dyDescent="0.35">
      <c r="B49" s="179"/>
      <c r="C49" s="179"/>
      <c r="D49" s="179"/>
      <c r="E49" s="305" t="s">
        <v>530</v>
      </c>
      <c r="F49" s="305" t="s">
        <v>531</v>
      </c>
      <c r="G49" s="305" t="s">
        <v>532</v>
      </c>
      <c r="H49" s="305" t="s">
        <v>533</v>
      </c>
      <c r="I49" s="305" t="s">
        <v>534</v>
      </c>
      <c r="J49" s="179"/>
      <c r="K49" s="179"/>
      <c r="L49" s="179"/>
      <c r="M49" s="179"/>
      <c r="N49" s="293"/>
      <c r="O49" s="274"/>
      <c r="P49" s="274"/>
      <c r="Q49" s="179"/>
      <c r="R49" s="179"/>
      <c r="S49" s="179"/>
      <c r="T49" s="179"/>
      <c r="U49" s="179"/>
      <c r="V49" s="179"/>
      <c r="W49" s="398"/>
      <c r="X49" s="398"/>
      <c r="Y49" s="179"/>
      <c r="Z49" s="179"/>
      <c r="AA49" s="179"/>
    </row>
    <row r="50" spans="2:27" x14ac:dyDescent="0.35">
      <c r="B50" s="179"/>
      <c r="C50" s="179"/>
      <c r="D50" s="179"/>
      <c r="E50" s="306">
        <v>1520506.34</v>
      </c>
      <c r="F50" s="306">
        <v>31483</v>
      </c>
      <c r="G50" s="306">
        <v>1105488</v>
      </c>
      <c r="H50" s="306">
        <v>1136971</v>
      </c>
      <c r="I50" s="306">
        <v>383535.34</v>
      </c>
      <c r="J50" s="179"/>
      <c r="K50" s="179"/>
      <c r="L50" s="179"/>
      <c r="M50" s="179"/>
      <c r="N50" s="293"/>
      <c r="O50" s="274"/>
      <c r="P50" s="274"/>
      <c r="Q50" s="179"/>
      <c r="R50" s="179"/>
      <c r="S50" s="179"/>
      <c r="T50" s="179"/>
      <c r="U50" s="179"/>
      <c r="V50" s="179"/>
      <c r="W50" s="398"/>
      <c r="X50" s="398"/>
      <c r="Y50" s="179"/>
      <c r="Z50" s="179"/>
      <c r="AA50" s="179"/>
    </row>
    <row r="51" spans="2:27" x14ac:dyDescent="0.35">
      <c r="B51" s="179"/>
      <c r="C51" s="179"/>
      <c r="D51" s="179"/>
      <c r="E51" s="179"/>
      <c r="F51" s="179"/>
      <c r="G51" s="179"/>
      <c r="H51" s="270"/>
      <c r="I51" s="270"/>
      <c r="J51" s="179"/>
      <c r="K51" s="179"/>
      <c r="L51" s="179"/>
      <c r="M51" s="179"/>
      <c r="N51" s="293"/>
      <c r="O51" s="274"/>
      <c r="P51" s="274"/>
      <c r="Q51" s="179"/>
      <c r="R51" s="179"/>
      <c r="S51" s="179"/>
      <c r="T51" s="179"/>
      <c r="U51" s="179"/>
      <c r="V51" s="179"/>
      <c r="W51" s="398"/>
      <c r="X51" s="398"/>
      <c r="Y51" s="179"/>
      <c r="Z51" s="179"/>
      <c r="AA51" s="179"/>
    </row>
    <row r="52" spans="2:27" x14ac:dyDescent="0.35">
      <c r="B52" s="179"/>
      <c r="C52" s="179"/>
      <c r="D52" s="179"/>
      <c r="E52" s="179"/>
      <c r="F52" s="179"/>
      <c r="G52" s="179"/>
      <c r="H52" s="270"/>
      <c r="I52" s="270"/>
      <c r="J52" s="179"/>
      <c r="K52" s="179"/>
      <c r="L52" s="179"/>
      <c r="M52" s="179"/>
      <c r="N52" s="293"/>
      <c r="O52" s="274"/>
      <c r="P52" s="274"/>
      <c r="Q52" s="179"/>
      <c r="R52" s="179"/>
      <c r="S52" s="179"/>
      <c r="T52" s="179"/>
      <c r="U52" s="179"/>
      <c r="V52" s="179"/>
      <c r="W52" s="398"/>
      <c r="X52" s="398"/>
      <c r="Y52" s="179"/>
      <c r="Z52" s="179"/>
      <c r="AA52" s="179"/>
    </row>
    <row r="53" spans="2:27" x14ac:dyDescent="0.35">
      <c r="B53" s="179"/>
      <c r="C53" s="179"/>
      <c r="D53" s="179"/>
      <c r="E53" s="179"/>
      <c r="F53" s="179"/>
      <c r="G53" s="179"/>
      <c r="H53" s="270"/>
      <c r="I53" s="270"/>
      <c r="J53" s="179"/>
      <c r="K53" s="179"/>
      <c r="L53" s="179"/>
      <c r="M53" s="179"/>
      <c r="N53" s="293"/>
      <c r="O53" s="274"/>
      <c r="P53" s="274"/>
      <c r="Q53" s="179"/>
      <c r="R53" s="179"/>
      <c r="S53" s="179"/>
      <c r="T53" s="179"/>
      <c r="U53" s="179"/>
      <c r="V53" s="179"/>
      <c r="W53" s="398"/>
      <c r="X53" s="398"/>
      <c r="Y53" s="179"/>
      <c r="Z53" s="179"/>
      <c r="AA53" s="179"/>
    </row>
    <row r="54" spans="2:27" x14ac:dyDescent="0.35"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293"/>
      <c r="R54" s="293"/>
      <c r="S54" s="280"/>
      <c r="T54" s="274"/>
      <c r="U54" s="274"/>
      <c r="V54" s="274"/>
      <c r="W54" s="398"/>
      <c r="X54" s="398"/>
      <c r="Y54" s="179"/>
      <c r="Z54" s="179"/>
      <c r="AA54" s="179"/>
    </row>
    <row r="55" spans="2:27" x14ac:dyDescent="0.35"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293"/>
      <c r="R55" s="293"/>
      <c r="S55" s="280"/>
      <c r="T55" s="274"/>
      <c r="U55" s="274"/>
      <c r="V55" s="274"/>
      <c r="W55" s="398"/>
      <c r="X55" s="398"/>
      <c r="Y55" s="179"/>
      <c r="Z55" s="179"/>
      <c r="AA55" s="179"/>
    </row>
    <row r="56" spans="2:27" x14ac:dyDescent="0.35"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293"/>
      <c r="R56" s="293"/>
      <c r="S56" s="280"/>
      <c r="T56" s="274"/>
      <c r="U56" s="274"/>
      <c r="V56" s="274"/>
      <c r="W56" s="398"/>
      <c r="X56" s="398"/>
      <c r="Y56" s="179"/>
      <c r="Z56" s="179"/>
      <c r="AA56" s="179"/>
    </row>
    <row r="57" spans="2:27" x14ac:dyDescent="0.35"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293"/>
      <c r="R57" s="293"/>
      <c r="S57" s="280"/>
      <c r="T57" s="274"/>
      <c r="U57" s="274"/>
      <c r="V57" s="274"/>
      <c r="W57" s="398"/>
      <c r="X57" s="398"/>
      <c r="Y57" s="179"/>
      <c r="Z57" s="179"/>
      <c r="AA57" s="179"/>
    </row>
    <row r="58" spans="2:27" x14ac:dyDescent="0.3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293"/>
      <c r="R58" s="293"/>
      <c r="S58" s="280"/>
      <c r="T58" s="274"/>
      <c r="U58" s="274"/>
      <c r="V58" s="274"/>
      <c r="W58" s="398"/>
      <c r="X58" s="398"/>
      <c r="Y58" s="179"/>
      <c r="Z58" s="179"/>
      <c r="AA58" s="179"/>
    </row>
    <row r="59" spans="2:27" x14ac:dyDescent="0.35"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293"/>
      <c r="R59" s="293"/>
      <c r="S59" s="280"/>
      <c r="T59" s="274"/>
      <c r="U59" s="274"/>
      <c r="V59" s="274"/>
      <c r="W59" s="398"/>
      <c r="X59" s="398"/>
      <c r="Y59" s="179"/>
      <c r="Z59" s="179"/>
      <c r="AA59" s="179"/>
    </row>
    <row r="60" spans="2:27" x14ac:dyDescent="0.35">
      <c r="B60" s="179"/>
      <c r="C60" s="179"/>
      <c r="D60" s="179"/>
      <c r="E60" s="179"/>
      <c r="F60" s="179"/>
      <c r="G60" s="90"/>
      <c r="H60" s="179"/>
      <c r="I60" s="179"/>
      <c r="J60" s="179"/>
      <c r="K60" s="179"/>
      <c r="L60" s="179"/>
      <c r="M60" s="179"/>
      <c r="N60" s="179"/>
      <c r="O60" s="179"/>
      <c r="P60" s="179"/>
      <c r="Q60" s="293"/>
      <c r="R60" s="293"/>
      <c r="S60" s="280"/>
      <c r="T60" s="274"/>
      <c r="U60" s="274"/>
      <c r="V60" s="274"/>
      <c r="W60" s="398"/>
      <c r="X60" s="398"/>
      <c r="Y60" s="179"/>
      <c r="Z60" s="179"/>
      <c r="AA60" s="179"/>
    </row>
    <row r="61" spans="2:27" ht="43.5" x14ac:dyDescent="0.35">
      <c r="B61"/>
      <c r="C61" s="179"/>
      <c r="D61" s="179"/>
      <c r="E61" s="305" t="s">
        <v>530</v>
      </c>
      <c r="F61" s="305" t="s">
        <v>531</v>
      </c>
      <c r="G61" s="305" t="s">
        <v>532</v>
      </c>
      <c r="H61" s="305" t="s">
        <v>533</v>
      </c>
      <c r="I61" s="305" t="s">
        <v>534</v>
      </c>
      <c r="J61" s="179"/>
      <c r="K61" s="179"/>
      <c r="L61" s="179"/>
      <c r="M61" s="179"/>
      <c r="N61" s="179"/>
      <c r="O61" s="179"/>
      <c r="P61" s="179"/>
      <c r="Q61" s="293"/>
      <c r="R61" s="293"/>
      <c r="S61" s="280"/>
      <c r="T61" s="274"/>
      <c r="U61" s="274"/>
      <c r="V61" s="274"/>
      <c r="W61" s="398"/>
      <c r="X61" s="398"/>
      <c r="Y61" s="179"/>
      <c r="Z61" s="179"/>
      <c r="AA61" s="179"/>
    </row>
    <row r="62" spans="2:27" x14ac:dyDescent="0.35">
      <c r="B62" s="179"/>
      <c r="C62" s="179"/>
      <c r="D62" s="179"/>
      <c r="E62" s="306">
        <v>1419579.07</v>
      </c>
      <c r="F62" s="306">
        <v>40602.36</v>
      </c>
      <c r="G62" s="306">
        <v>1102785.94</v>
      </c>
      <c r="H62" s="306">
        <v>1399095.45</v>
      </c>
      <c r="I62" s="306">
        <v>20483.62</v>
      </c>
      <c r="J62" s="179"/>
      <c r="K62" s="179"/>
      <c r="L62" s="179"/>
      <c r="M62" s="179"/>
      <c r="N62" s="179"/>
      <c r="O62" s="179"/>
      <c r="P62" s="179"/>
      <c r="Q62" s="293"/>
      <c r="R62" s="293"/>
      <c r="S62" s="280"/>
      <c r="T62" s="274"/>
      <c r="U62" s="274"/>
      <c r="V62" s="274"/>
      <c r="W62" s="398"/>
      <c r="X62" s="398"/>
      <c r="Y62" s="179"/>
      <c r="Z62" s="179"/>
      <c r="AA62" s="179"/>
    </row>
    <row r="63" spans="2:27" x14ac:dyDescent="0.35">
      <c r="B63" s="179"/>
      <c r="C63" s="179"/>
      <c r="D63" s="179"/>
      <c r="E63" s="179"/>
      <c r="F63" s="179"/>
      <c r="G63" s="90"/>
      <c r="H63" s="90"/>
      <c r="I63" s="179"/>
      <c r="J63" s="179"/>
      <c r="K63" s="179"/>
      <c r="L63" s="179"/>
      <c r="M63" s="179"/>
      <c r="N63" s="179"/>
      <c r="O63" s="179"/>
      <c r="P63" s="179"/>
      <c r="Q63" s="293"/>
      <c r="R63" s="293"/>
      <c r="S63" s="280"/>
      <c r="T63" s="274"/>
      <c r="U63" s="274"/>
      <c r="V63" s="274"/>
      <c r="W63" s="398"/>
      <c r="X63" s="398"/>
      <c r="Y63" s="179"/>
      <c r="Z63" s="179"/>
      <c r="AA63" s="179"/>
    </row>
    <row r="64" spans="2:27" x14ac:dyDescent="0.35">
      <c r="B64" s="179"/>
      <c r="C64" s="179"/>
      <c r="D64" s="179"/>
      <c r="E64" s="179"/>
      <c r="F64" s="179"/>
      <c r="G64" s="90"/>
      <c r="H64" s="90"/>
      <c r="I64" s="179"/>
      <c r="J64" s="179"/>
      <c r="K64" s="179"/>
      <c r="L64" s="179"/>
      <c r="M64" s="179"/>
      <c r="N64" s="179"/>
      <c r="O64" s="179"/>
      <c r="P64" s="179"/>
      <c r="Q64" s="293"/>
      <c r="R64" s="293"/>
      <c r="S64" s="280"/>
      <c r="T64" s="274"/>
      <c r="U64" s="274"/>
      <c r="V64" s="274"/>
      <c r="W64" s="398"/>
      <c r="X64" s="398"/>
      <c r="Y64" s="179"/>
      <c r="Z64" s="179"/>
      <c r="AA64" s="179"/>
    </row>
    <row r="65" spans="2:27" x14ac:dyDescent="0.35">
      <c r="B65" s="179"/>
      <c r="C65" s="179"/>
      <c r="D65" s="179"/>
      <c r="E65" s="179"/>
      <c r="F65" s="179"/>
      <c r="G65" s="90"/>
      <c r="H65" s="90"/>
      <c r="I65" s="179"/>
      <c r="J65" s="179"/>
      <c r="K65" s="179"/>
      <c r="L65" s="179"/>
      <c r="M65" s="179"/>
      <c r="N65" s="179"/>
      <c r="O65" s="179"/>
      <c r="P65" s="179"/>
      <c r="Q65" s="293"/>
      <c r="R65" s="293"/>
      <c r="S65" s="280"/>
      <c r="T65" s="274"/>
      <c r="U65" s="274"/>
      <c r="V65" s="274"/>
      <c r="W65" s="398"/>
      <c r="X65" s="398"/>
      <c r="Y65" s="179"/>
      <c r="Z65" s="179"/>
      <c r="AA65" s="179"/>
    </row>
    <row r="66" spans="2:27" x14ac:dyDescent="0.35">
      <c r="B66" s="179"/>
      <c r="C66" s="179"/>
      <c r="D66" s="179"/>
      <c r="E66" s="179"/>
      <c r="F66" s="179"/>
      <c r="G66" s="90"/>
      <c r="H66" s="90"/>
      <c r="I66" s="179"/>
      <c r="J66" s="179"/>
      <c r="K66" s="179"/>
      <c r="L66" s="179"/>
      <c r="M66" s="179"/>
      <c r="N66" s="179"/>
      <c r="O66" s="179"/>
      <c r="P66" s="179"/>
      <c r="Q66" s="293"/>
      <c r="R66" s="293"/>
      <c r="S66" s="280"/>
      <c r="T66" s="274"/>
      <c r="U66" s="274"/>
      <c r="V66" s="274"/>
      <c r="W66" s="398"/>
      <c r="X66" s="398"/>
      <c r="Y66" s="179"/>
      <c r="Z66" s="179"/>
      <c r="AA66" s="179"/>
    </row>
    <row r="67" spans="2:27" x14ac:dyDescent="0.35">
      <c r="B67" s="179"/>
      <c r="C67" s="179"/>
      <c r="D67" s="179"/>
      <c r="E67" s="179"/>
      <c r="F67" s="179"/>
      <c r="G67" s="90"/>
      <c r="H67" s="90"/>
      <c r="I67" s="179"/>
      <c r="J67" s="179"/>
      <c r="K67" s="179"/>
      <c r="L67" s="179"/>
      <c r="M67" s="179"/>
      <c r="N67" s="179"/>
      <c r="O67" s="179"/>
      <c r="P67" s="179"/>
      <c r="Q67" s="293"/>
      <c r="R67" s="293"/>
      <c r="S67" s="280"/>
      <c r="T67" s="274"/>
      <c r="U67" s="274"/>
      <c r="V67" s="274"/>
      <c r="W67" s="398"/>
      <c r="X67" s="398"/>
      <c r="Y67" s="179"/>
      <c r="Z67" s="179"/>
      <c r="AA67" s="179"/>
    </row>
    <row r="68" spans="2:27" x14ac:dyDescent="0.35">
      <c r="B68" s="179"/>
      <c r="C68" s="179"/>
      <c r="D68" s="179"/>
      <c r="E68" s="179"/>
      <c r="F68" s="179"/>
      <c r="G68" s="90"/>
      <c r="H68" s="90"/>
      <c r="I68" s="179"/>
      <c r="J68" s="179"/>
      <c r="K68" s="179"/>
      <c r="L68" s="179"/>
      <c r="M68" s="179"/>
      <c r="N68" s="179"/>
      <c r="O68" s="179"/>
      <c r="P68" s="179"/>
      <c r="Q68" s="293"/>
      <c r="R68" s="293"/>
      <c r="S68" s="280"/>
      <c r="T68" s="274"/>
      <c r="U68" s="274"/>
      <c r="V68" s="274"/>
      <c r="W68" s="398"/>
      <c r="X68" s="398"/>
      <c r="Y68" s="179"/>
      <c r="Z68" s="179"/>
      <c r="AA68" s="179"/>
    </row>
    <row r="69" spans="2:27" x14ac:dyDescent="0.35">
      <c r="B69" s="179"/>
      <c r="C69" s="179"/>
      <c r="D69" s="179"/>
      <c r="E69" s="179"/>
      <c r="F69" s="179"/>
      <c r="G69" s="90"/>
      <c r="H69" s="90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398"/>
      <c r="X69" s="398"/>
      <c r="Y69" s="179"/>
      <c r="Z69" s="179"/>
      <c r="AA69" s="179"/>
    </row>
    <row r="70" spans="2:27" x14ac:dyDescent="0.35">
      <c r="B70" s="179"/>
      <c r="C70" s="179"/>
      <c r="D70" s="179"/>
      <c r="E70" s="179"/>
      <c r="F70" s="179"/>
      <c r="G70" s="90"/>
      <c r="H70" s="90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398"/>
      <c r="X70" s="398"/>
      <c r="Y70" s="179"/>
      <c r="Z70" s="179"/>
      <c r="AA70" s="179"/>
    </row>
    <row r="71" spans="2:27" x14ac:dyDescent="0.35">
      <c r="B71" s="179"/>
      <c r="C71" s="179"/>
      <c r="D71" s="179"/>
      <c r="E71" s="179"/>
      <c r="F71" s="179"/>
      <c r="G71" s="90"/>
      <c r="H71" s="90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398"/>
      <c r="X71" s="398"/>
      <c r="Y71" s="179"/>
      <c r="Z71" s="179"/>
      <c r="AA71" s="179"/>
    </row>
    <row r="72" spans="2:27" x14ac:dyDescent="0.35">
      <c r="B72" s="179"/>
      <c r="C72" s="179"/>
      <c r="D72" s="179"/>
      <c r="E72" s="179"/>
      <c r="F72" s="179"/>
      <c r="G72" s="90"/>
      <c r="H72" s="90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398"/>
      <c r="X72" s="398"/>
      <c r="Y72" s="179"/>
      <c r="Z72" s="179"/>
      <c r="AA72" s="179"/>
    </row>
    <row r="73" spans="2:27" x14ac:dyDescent="0.35">
      <c r="B73" s="179"/>
      <c r="C73" s="179"/>
      <c r="D73" s="179"/>
      <c r="E73" s="179"/>
      <c r="F73" s="179"/>
      <c r="G73" s="90"/>
      <c r="H73" s="90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398"/>
      <c r="X73" s="398"/>
      <c r="Y73" s="179"/>
      <c r="Z73" s="179"/>
      <c r="AA73" s="179"/>
    </row>
    <row r="74" spans="2:27" x14ac:dyDescent="0.35">
      <c r="B74" s="179"/>
      <c r="C74" s="179"/>
      <c r="D74" s="179"/>
      <c r="E74" s="179"/>
      <c r="F74" s="179"/>
      <c r="G74" s="90"/>
      <c r="H74" s="90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398"/>
      <c r="X74" s="398"/>
      <c r="Y74" s="179"/>
      <c r="Z74" s="179"/>
      <c r="AA74" s="179"/>
    </row>
    <row r="75" spans="2:27" x14ac:dyDescent="0.35">
      <c r="B75" s="179"/>
      <c r="C75" s="179"/>
      <c r="D75" s="179"/>
      <c r="E75" s="179"/>
      <c r="F75" s="179"/>
      <c r="G75" s="90"/>
      <c r="H75" s="90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398"/>
      <c r="X75" s="398"/>
      <c r="Y75" s="179"/>
      <c r="Z75" s="179"/>
      <c r="AA75" s="179"/>
    </row>
    <row r="76" spans="2:27" x14ac:dyDescent="0.35">
      <c r="B76" s="179"/>
      <c r="C76" s="179"/>
      <c r="D76" s="179"/>
      <c r="E76" s="179"/>
      <c r="F76" s="179"/>
      <c r="G76" s="90"/>
      <c r="H76" s="90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398"/>
      <c r="X76" s="398"/>
      <c r="Y76" s="179"/>
      <c r="Z76" s="179"/>
      <c r="AA76" s="179"/>
    </row>
    <row r="77" spans="2:27" x14ac:dyDescent="0.35">
      <c r="B77" s="179"/>
      <c r="C77" s="179"/>
      <c r="D77" s="179"/>
      <c r="E77" s="179"/>
      <c r="F77" s="179"/>
      <c r="G77" s="90"/>
      <c r="H77" s="90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398"/>
      <c r="X77" s="398"/>
      <c r="Y77" s="179"/>
      <c r="Z77" s="179"/>
      <c r="AA77" s="179"/>
    </row>
    <row r="78" spans="2:27" x14ac:dyDescent="0.35">
      <c r="B78" s="179"/>
      <c r="C78" s="179"/>
      <c r="D78" s="179"/>
      <c r="E78" s="179"/>
      <c r="F78" s="179"/>
      <c r="G78" s="90"/>
      <c r="H78" s="90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398"/>
      <c r="X78" s="398"/>
      <c r="Y78" s="179"/>
      <c r="Z78" s="179"/>
      <c r="AA78" s="179"/>
    </row>
    <row r="79" spans="2:27" x14ac:dyDescent="0.35">
      <c r="B79" s="179"/>
      <c r="C79" s="179"/>
      <c r="D79" s="179"/>
      <c r="E79" s="179"/>
      <c r="F79" s="179"/>
      <c r="G79" s="90"/>
      <c r="H79" s="90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398"/>
      <c r="X79" s="398"/>
      <c r="Y79" s="179"/>
      <c r="Z79" s="179"/>
      <c r="AA79" s="179"/>
    </row>
    <row r="80" spans="2:27" x14ac:dyDescent="0.35">
      <c r="B80" s="179"/>
      <c r="C80" s="179"/>
      <c r="D80" s="179"/>
      <c r="E80" s="179"/>
      <c r="F80" s="179"/>
      <c r="G80" s="90"/>
      <c r="H80" s="90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398"/>
      <c r="X80" s="398"/>
      <c r="Y80" s="179"/>
      <c r="Z80" s="179"/>
      <c r="AA80" s="179"/>
    </row>
    <row r="81" spans="2:27" x14ac:dyDescent="0.35">
      <c r="B81" s="179"/>
      <c r="C81" s="179"/>
      <c r="D81" s="179"/>
      <c r="E81" s="179"/>
      <c r="F81" s="179"/>
      <c r="G81" s="90"/>
      <c r="H81" s="90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398"/>
      <c r="X81" s="398"/>
      <c r="Y81" s="179"/>
      <c r="Z81" s="179"/>
      <c r="AA81" s="179"/>
    </row>
    <row r="82" spans="2:27" x14ac:dyDescent="0.35">
      <c r="B82" s="179"/>
      <c r="C82" s="179"/>
      <c r="D82" s="179"/>
      <c r="E82" s="179"/>
      <c r="F82" s="179"/>
      <c r="G82" s="90"/>
      <c r="H82" s="90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398"/>
      <c r="X82" s="398"/>
      <c r="Y82" s="179"/>
      <c r="Z82" s="179"/>
      <c r="AA82" s="179"/>
    </row>
    <row r="83" spans="2:27" x14ac:dyDescent="0.35">
      <c r="B83" s="179"/>
      <c r="C83" s="179"/>
      <c r="D83" s="179"/>
      <c r="E83" s="179"/>
      <c r="F83" s="179"/>
      <c r="G83" s="90"/>
      <c r="H83" s="90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398"/>
      <c r="X83" s="398"/>
      <c r="Y83" s="179"/>
      <c r="Z83" s="179"/>
      <c r="AA83" s="179"/>
    </row>
    <row r="84" spans="2:27" x14ac:dyDescent="0.35">
      <c r="B84" s="179"/>
      <c r="C84" s="179"/>
      <c r="D84" s="179"/>
      <c r="E84" s="179"/>
      <c r="F84" s="179"/>
      <c r="G84" s="90"/>
      <c r="H84" s="90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398"/>
      <c r="X84" s="398"/>
      <c r="Y84" s="179"/>
      <c r="Z84" s="179"/>
      <c r="AA84" s="179"/>
    </row>
    <row r="85" spans="2:27" x14ac:dyDescent="0.35">
      <c r="B85" s="179"/>
      <c r="C85" s="179"/>
      <c r="D85" s="179"/>
      <c r="E85" s="179"/>
      <c r="F85" s="179"/>
      <c r="G85" s="90"/>
      <c r="H85" s="90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398"/>
      <c r="X85" s="398"/>
      <c r="Y85" s="179"/>
      <c r="Z85" s="179"/>
      <c r="AA85" s="179"/>
    </row>
    <row r="86" spans="2:27" x14ac:dyDescent="0.35">
      <c r="B86" s="179"/>
      <c r="C86" s="179"/>
      <c r="D86" s="179"/>
      <c r="E86" s="179"/>
      <c r="F86" s="179"/>
      <c r="G86" s="90"/>
      <c r="H86" s="90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398"/>
      <c r="X86" s="398"/>
      <c r="Y86" s="179"/>
      <c r="Z86" s="179"/>
      <c r="AA86" s="179"/>
    </row>
    <row r="87" spans="2:27" x14ac:dyDescent="0.35">
      <c r="B87" s="179"/>
      <c r="C87" s="179"/>
      <c r="D87" s="179"/>
      <c r="E87" s="179"/>
      <c r="F87" s="179"/>
      <c r="G87" s="90"/>
      <c r="H87" s="90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398"/>
      <c r="X87" s="398"/>
      <c r="Y87" s="179"/>
      <c r="Z87" s="179"/>
      <c r="AA87" s="179"/>
    </row>
    <row r="88" spans="2:27" x14ac:dyDescent="0.35">
      <c r="B88" s="179"/>
      <c r="C88" s="179"/>
      <c r="D88" s="179"/>
      <c r="E88" s="179"/>
      <c r="F88" s="179"/>
      <c r="G88" s="90"/>
      <c r="H88" s="90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398"/>
      <c r="X88" s="398"/>
      <c r="Y88" s="179"/>
      <c r="Z88" s="179"/>
      <c r="AA88" s="179"/>
    </row>
    <row r="89" spans="2:27" x14ac:dyDescent="0.35">
      <c r="B89" s="179"/>
      <c r="C89" s="179"/>
      <c r="D89" s="179"/>
      <c r="E89" s="179"/>
      <c r="F89" s="179"/>
      <c r="G89" s="90"/>
      <c r="H89" s="90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398"/>
      <c r="X89" s="398"/>
      <c r="Y89" s="179"/>
      <c r="Z89" s="179"/>
      <c r="AA89" s="179"/>
    </row>
    <row r="90" spans="2:27" x14ac:dyDescent="0.35">
      <c r="B90" s="179"/>
      <c r="C90" s="179"/>
      <c r="D90" s="179"/>
      <c r="E90" s="179"/>
      <c r="F90" s="179"/>
      <c r="G90" s="90"/>
      <c r="H90" s="90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398"/>
      <c r="X90" s="398"/>
      <c r="Y90" s="179"/>
      <c r="Z90" s="179"/>
      <c r="AA90" s="179"/>
    </row>
    <row r="91" spans="2:27" x14ac:dyDescent="0.35">
      <c r="B91" s="179"/>
      <c r="C91" s="179"/>
      <c r="D91" s="179"/>
      <c r="E91" s="179"/>
      <c r="F91" s="179"/>
      <c r="G91" s="90"/>
      <c r="H91" s="90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398"/>
      <c r="X91" s="398"/>
      <c r="Y91" s="179"/>
      <c r="Z91" s="179"/>
      <c r="AA91" s="179"/>
    </row>
    <row r="92" spans="2:27" x14ac:dyDescent="0.35">
      <c r="B92" s="179"/>
      <c r="C92" s="179"/>
      <c r="D92" s="179"/>
      <c r="E92" s="179"/>
      <c r="F92" s="179"/>
      <c r="G92" s="90"/>
      <c r="H92" s="90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398"/>
      <c r="X92" s="398"/>
      <c r="Y92" s="179"/>
      <c r="Z92" s="179"/>
      <c r="AA92" s="179"/>
    </row>
    <row r="93" spans="2:27" x14ac:dyDescent="0.35">
      <c r="B93" s="179"/>
      <c r="C93" s="179"/>
      <c r="D93" s="179"/>
      <c r="E93" s="179"/>
      <c r="F93" s="179"/>
      <c r="G93" s="90"/>
      <c r="H93" s="90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398"/>
      <c r="X93" s="398"/>
      <c r="Y93" s="179"/>
      <c r="Z93" s="179"/>
      <c r="AA93" s="179"/>
    </row>
    <row r="94" spans="2:27" x14ac:dyDescent="0.35">
      <c r="B94" s="179"/>
      <c r="C94" s="179"/>
      <c r="D94" s="179"/>
      <c r="E94" s="179"/>
      <c r="F94" s="179"/>
      <c r="G94" s="90"/>
      <c r="H94" s="90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398"/>
      <c r="X94" s="398"/>
      <c r="Y94" s="179"/>
      <c r="Z94" s="179"/>
      <c r="AA94" s="179"/>
    </row>
    <row r="95" spans="2:27" x14ac:dyDescent="0.35">
      <c r="B95" s="179"/>
      <c r="C95" s="179"/>
      <c r="D95" s="179"/>
      <c r="E95" s="179"/>
      <c r="F95" s="179"/>
      <c r="G95" s="90"/>
      <c r="H95" s="90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398"/>
      <c r="X95" s="398"/>
      <c r="Y95" s="179"/>
      <c r="Z95" s="179"/>
      <c r="AA95" s="179"/>
    </row>
    <row r="96" spans="2:27" x14ac:dyDescent="0.35">
      <c r="B96" s="179"/>
      <c r="C96" s="179"/>
      <c r="D96" s="179"/>
      <c r="E96" s="179"/>
      <c r="F96" s="179"/>
      <c r="G96" s="90"/>
      <c r="H96" s="90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398"/>
      <c r="X96" s="398"/>
      <c r="Y96" s="179"/>
      <c r="Z96" s="179"/>
      <c r="AA96" s="179"/>
    </row>
    <row r="97" spans="2:27" x14ac:dyDescent="0.35">
      <c r="B97" s="179"/>
      <c r="C97" s="179"/>
      <c r="D97" s="179"/>
      <c r="E97" s="179"/>
      <c r="F97" s="179"/>
      <c r="G97" s="90"/>
      <c r="H97" s="90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398"/>
      <c r="X97" s="398"/>
      <c r="Y97" s="179"/>
      <c r="Z97" s="179"/>
      <c r="AA97" s="179"/>
    </row>
    <row r="98" spans="2:27" x14ac:dyDescent="0.35">
      <c r="B98" s="179"/>
      <c r="C98" s="179"/>
      <c r="D98" s="179"/>
      <c r="E98" s="179"/>
      <c r="F98" s="179"/>
      <c r="G98" s="90"/>
      <c r="H98" s="90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398"/>
      <c r="X98" s="398"/>
      <c r="Y98" s="179"/>
      <c r="Z98" s="179"/>
      <c r="AA98" s="179"/>
    </row>
    <row r="99" spans="2:27" x14ac:dyDescent="0.35">
      <c r="B99" s="179"/>
      <c r="C99" s="179"/>
      <c r="D99" s="179"/>
      <c r="E99" s="179"/>
      <c r="F99" s="179"/>
      <c r="G99" s="90"/>
      <c r="H99" s="90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398"/>
      <c r="X99" s="398"/>
      <c r="Y99" s="179"/>
      <c r="Z99" s="179"/>
      <c r="AA99" s="179"/>
    </row>
    <row r="100" spans="2:27" x14ac:dyDescent="0.35">
      <c r="B100" s="179"/>
      <c r="C100" s="179"/>
      <c r="D100" s="179"/>
      <c r="E100" s="179"/>
      <c r="F100" s="179"/>
      <c r="G100" s="90"/>
      <c r="H100" s="90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398"/>
      <c r="X100" s="398"/>
      <c r="Y100" s="179"/>
      <c r="Z100" s="179"/>
      <c r="AA100" s="179"/>
    </row>
    <row r="101" spans="2:27" x14ac:dyDescent="0.35">
      <c r="B101" s="179"/>
      <c r="C101" s="179"/>
      <c r="D101" s="179"/>
      <c r="E101" s="179"/>
      <c r="F101" s="179"/>
      <c r="G101" s="90"/>
      <c r="H101" s="90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398"/>
      <c r="X101" s="398"/>
      <c r="Y101" s="179"/>
      <c r="Z101" s="179"/>
      <c r="AA101" s="179"/>
    </row>
    <row r="102" spans="2:27" x14ac:dyDescent="0.35">
      <c r="B102" s="179"/>
      <c r="C102" s="179"/>
      <c r="D102" s="179"/>
      <c r="E102" s="179"/>
      <c r="F102" s="179"/>
      <c r="G102" s="90"/>
      <c r="H102" s="90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398"/>
      <c r="X102" s="398"/>
      <c r="Y102" s="179"/>
      <c r="Z102" s="179"/>
      <c r="AA102" s="179"/>
    </row>
    <row r="103" spans="2:27" x14ac:dyDescent="0.35">
      <c r="B103" s="179"/>
      <c r="C103" s="179"/>
      <c r="D103" s="179"/>
      <c r="E103" s="179"/>
      <c r="F103" s="179"/>
      <c r="G103" s="90"/>
      <c r="H103" s="90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398"/>
      <c r="X103" s="398"/>
      <c r="Y103" s="179"/>
      <c r="Z103" s="179"/>
      <c r="AA103" s="179"/>
    </row>
    <row r="104" spans="2:27" x14ac:dyDescent="0.35">
      <c r="B104" s="179"/>
      <c r="C104" s="179"/>
      <c r="D104" s="179"/>
      <c r="E104" s="179"/>
      <c r="F104" s="179"/>
      <c r="G104" s="90"/>
      <c r="H104" s="90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398"/>
      <c r="X104" s="398"/>
      <c r="Y104" s="179"/>
      <c r="Z104" s="179"/>
      <c r="AA104" s="179"/>
    </row>
    <row r="105" spans="2:27" x14ac:dyDescent="0.35">
      <c r="B105" s="179"/>
      <c r="C105" s="179"/>
      <c r="D105" s="179"/>
      <c r="E105" s="179"/>
      <c r="F105" s="179"/>
      <c r="G105" s="90"/>
      <c r="H105" s="90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398"/>
      <c r="X105" s="398"/>
      <c r="Y105" s="179"/>
      <c r="Z105" s="179"/>
      <c r="AA105" s="179"/>
    </row>
    <row r="106" spans="2:27" x14ac:dyDescent="0.35">
      <c r="B106" s="179"/>
      <c r="C106" s="179"/>
      <c r="D106" s="179"/>
      <c r="E106" s="179"/>
      <c r="F106" s="179"/>
      <c r="G106" s="90"/>
      <c r="H106" s="90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398"/>
      <c r="X106" s="398"/>
      <c r="Y106" s="179"/>
      <c r="Z106" s="179"/>
      <c r="AA106" s="179"/>
    </row>
    <row r="107" spans="2:27" x14ac:dyDescent="0.35">
      <c r="B107" s="179"/>
      <c r="C107" s="179"/>
      <c r="D107" s="179"/>
      <c r="E107" s="179"/>
      <c r="F107" s="179"/>
      <c r="G107" s="90"/>
      <c r="H107" s="90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398"/>
      <c r="X107" s="398"/>
      <c r="Y107" s="179"/>
      <c r="Z107" s="179"/>
      <c r="AA107" s="179"/>
    </row>
    <row r="108" spans="2:27" x14ac:dyDescent="0.35">
      <c r="B108" s="179"/>
      <c r="C108" s="179"/>
      <c r="D108" s="179"/>
      <c r="E108" s="179"/>
      <c r="F108" s="179"/>
      <c r="G108" s="90"/>
      <c r="H108" s="90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398"/>
      <c r="X108" s="398"/>
      <c r="Y108" s="179"/>
      <c r="Z108" s="179"/>
      <c r="AA108" s="179"/>
    </row>
    <row r="109" spans="2:27" x14ac:dyDescent="0.35">
      <c r="B109" s="179"/>
      <c r="C109" s="179"/>
      <c r="D109" s="179"/>
      <c r="E109" s="179"/>
      <c r="F109" s="179"/>
      <c r="G109" s="90"/>
      <c r="H109" s="90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398"/>
      <c r="X109" s="398"/>
      <c r="Y109" s="179"/>
      <c r="Z109" s="179"/>
      <c r="AA109" s="179"/>
    </row>
    <row r="110" spans="2:27" x14ac:dyDescent="0.35">
      <c r="B110" s="179"/>
      <c r="C110" s="179"/>
      <c r="D110" s="179"/>
      <c r="E110" s="179"/>
      <c r="F110" s="179"/>
      <c r="G110" s="90"/>
      <c r="H110" s="90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398"/>
      <c r="X110" s="398"/>
      <c r="Y110" s="179"/>
      <c r="Z110" s="179"/>
      <c r="AA110" s="179"/>
    </row>
    <row r="111" spans="2:27" x14ac:dyDescent="0.35">
      <c r="B111" s="179"/>
      <c r="C111" s="179"/>
      <c r="D111" s="179"/>
      <c r="E111" s="179"/>
      <c r="F111" s="179"/>
      <c r="G111" s="90"/>
      <c r="H111" s="90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398"/>
      <c r="X111" s="398"/>
      <c r="Y111" s="179"/>
      <c r="Z111" s="179"/>
      <c r="AA111" s="179"/>
    </row>
    <row r="112" spans="2:27" x14ac:dyDescent="0.35">
      <c r="B112" s="179"/>
      <c r="C112" s="179"/>
      <c r="D112" s="179"/>
      <c r="E112" s="179"/>
      <c r="F112" s="179"/>
      <c r="G112" s="90"/>
      <c r="H112" s="90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398"/>
      <c r="X112" s="398"/>
      <c r="Y112" s="179"/>
      <c r="Z112" s="179"/>
      <c r="AA112" s="179"/>
    </row>
    <row r="113" spans="2:27" x14ac:dyDescent="0.35">
      <c r="B113" s="179"/>
      <c r="C113" s="179"/>
      <c r="D113" s="179"/>
      <c r="E113" s="179"/>
      <c r="F113" s="179"/>
      <c r="G113" s="90"/>
      <c r="H113" s="90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398"/>
      <c r="X113" s="398"/>
      <c r="Y113" s="179"/>
      <c r="Z113" s="179"/>
      <c r="AA113" s="179"/>
    </row>
    <row r="114" spans="2:27" x14ac:dyDescent="0.35">
      <c r="B114" s="179"/>
      <c r="C114" s="179"/>
      <c r="D114" s="179"/>
      <c r="E114" s="179"/>
      <c r="F114" s="179"/>
      <c r="G114" s="90"/>
      <c r="H114" s="90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398"/>
      <c r="X114" s="398"/>
      <c r="Y114" s="179"/>
      <c r="Z114" s="179"/>
      <c r="AA114" s="179"/>
    </row>
    <row r="115" spans="2:27" x14ac:dyDescent="0.35">
      <c r="B115" s="179"/>
      <c r="C115" s="179"/>
      <c r="D115" s="179"/>
      <c r="E115" s="179"/>
      <c r="F115" s="179"/>
      <c r="G115" s="90"/>
      <c r="H115" s="90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398"/>
      <c r="X115" s="398"/>
      <c r="Y115" s="179"/>
      <c r="Z115" s="179"/>
      <c r="AA115" s="179"/>
    </row>
    <row r="116" spans="2:27" x14ac:dyDescent="0.35">
      <c r="B116" s="179"/>
      <c r="C116" s="179"/>
      <c r="D116" s="179"/>
      <c r="E116" s="179"/>
      <c r="F116" s="179"/>
      <c r="G116" s="90"/>
      <c r="H116" s="90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398"/>
      <c r="X116" s="398"/>
      <c r="Y116" s="179"/>
      <c r="Z116" s="179"/>
      <c r="AA116" s="179"/>
    </row>
    <row r="117" spans="2:27" x14ac:dyDescent="0.35">
      <c r="B117" s="179"/>
      <c r="C117" s="179"/>
      <c r="D117" s="179"/>
      <c r="E117" s="179"/>
      <c r="F117" s="179"/>
      <c r="G117" s="90"/>
      <c r="H117" s="90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398"/>
      <c r="X117" s="398"/>
      <c r="Y117" s="179"/>
      <c r="Z117" s="179"/>
      <c r="AA117" s="179"/>
    </row>
    <row r="118" spans="2:27" x14ac:dyDescent="0.35">
      <c r="B118" s="179"/>
      <c r="C118" s="179"/>
      <c r="D118" s="179"/>
      <c r="E118" s="179"/>
      <c r="F118" s="179"/>
      <c r="G118" s="90"/>
      <c r="H118" s="90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398"/>
      <c r="X118" s="398"/>
      <c r="Y118" s="179"/>
      <c r="Z118" s="179"/>
      <c r="AA118" s="179"/>
    </row>
    <row r="119" spans="2:27" x14ac:dyDescent="0.35">
      <c r="B119" s="179"/>
      <c r="C119" s="179"/>
      <c r="D119" s="179"/>
      <c r="E119" s="179"/>
      <c r="F119" s="179"/>
      <c r="G119" s="90"/>
      <c r="H119" s="90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398"/>
      <c r="X119" s="398"/>
      <c r="Y119" s="179"/>
      <c r="Z119" s="179"/>
      <c r="AA119" s="179"/>
    </row>
    <row r="120" spans="2:27" x14ac:dyDescent="0.35">
      <c r="B120" s="179"/>
      <c r="C120" s="179"/>
      <c r="D120" s="179"/>
      <c r="E120" s="179"/>
      <c r="F120" s="179"/>
      <c r="G120" s="90"/>
      <c r="H120" s="90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398"/>
      <c r="X120" s="398"/>
      <c r="Y120" s="179"/>
      <c r="Z120" s="179"/>
      <c r="AA120" s="179"/>
    </row>
    <row r="121" spans="2:27" x14ac:dyDescent="0.35">
      <c r="B121" s="179"/>
      <c r="C121" s="179"/>
      <c r="D121" s="179"/>
      <c r="E121" s="179"/>
      <c r="F121" s="179"/>
      <c r="G121" s="90"/>
      <c r="H121" s="90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398"/>
      <c r="X121" s="398"/>
      <c r="Y121" s="179"/>
      <c r="Z121" s="179"/>
      <c r="AA121" s="179"/>
    </row>
    <row r="122" spans="2:27" x14ac:dyDescent="0.35">
      <c r="B122" s="179"/>
      <c r="C122" s="179"/>
      <c r="D122" s="179"/>
      <c r="E122" s="179"/>
      <c r="F122" s="179"/>
      <c r="G122" s="90"/>
      <c r="H122" s="90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398"/>
      <c r="X122" s="398"/>
      <c r="Y122" s="179"/>
      <c r="Z122" s="179"/>
      <c r="AA122" s="179"/>
    </row>
    <row r="123" spans="2:27" x14ac:dyDescent="0.35">
      <c r="B123" s="179"/>
      <c r="C123" s="179"/>
      <c r="D123" s="179"/>
      <c r="E123" s="179"/>
      <c r="F123" s="179"/>
      <c r="G123" s="90"/>
      <c r="H123" s="90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398"/>
      <c r="X123" s="398"/>
      <c r="Y123" s="179"/>
      <c r="Z123" s="179"/>
      <c r="AA123" s="179"/>
    </row>
    <row r="124" spans="2:27" x14ac:dyDescent="0.35">
      <c r="B124" s="179"/>
      <c r="C124" s="179"/>
      <c r="D124" s="179"/>
      <c r="E124" s="179"/>
      <c r="F124" s="179"/>
      <c r="G124" s="90"/>
      <c r="H124" s="90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398"/>
      <c r="X124" s="398"/>
      <c r="Y124" s="179"/>
      <c r="Z124" s="179"/>
      <c r="AA124" s="179"/>
    </row>
    <row r="125" spans="2:27" x14ac:dyDescent="0.35">
      <c r="B125" s="179"/>
      <c r="C125" s="179"/>
      <c r="D125" s="179"/>
      <c r="E125" s="179"/>
      <c r="F125" s="179"/>
      <c r="G125" s="90"/>
      <c r="H125" s="90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398"/>
      <c r="X125" s="398"/>
      <c r="Y125" s="179"/>
      <c r="Z125" s="179"/>
      <c r="AA125" s="179"/>
    </row>
    <row r="126" spans="2:27" x14ac:dyDescent="0.35">
      <c r="B126" s="179"/>
      <c r="C126" s="179"/>
      <c r="D126" s="179"/>
      <c r="E126" s="179"/>
      <c r="F126" s="179"/>
      <c r="G126" s="90"/>
      <c r="H126" s="90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398"/>
      <c r="X126" s="398"/>
      <c r="Y126" s="179"/>
      <c r="Z126" s="179"/>
      <c r="AA126" s="179"/>
    </row>
    <row r="127" spans="2:27" x14ac:dyDescent="0.35">
      <c r="B127" s="179"/>
      <c r="C127" s="179"/>
      <c r="D127" s="179"/>
      <c r="E127" s="179"/>
      <c r="F127" s="179"/>
      <c r="G127" s="90"/>
      <c r="H127" s="90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398"/>
      <c r="X127" s="398"/>
      <c r="Y127" s="179"/>
      <c r="Z127" s="179"/>
      <c r="AA127" s="179"/>
    </row>
    <row r="128" spans="2:27" x14ac:dyDescent="0.35">
      <c r="B128" s="179"/>
      <c r="C128" s="179"/>
      <c r="D128" s="179"/>
      <c r="E128" s="179"/>
      <c r="F128" s="179"/>
      <c r="G128" s="90"/>
      <c r="H128" s="90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398"/>
      <c r="X128" s="398"/>
      <c r="Y128" s="179"/>
      <c r="Z128" s="179"/>
      <c r="AA128" s="179"/>
    </row>
    <row r="129" spans="2:27" x14ac:dyDescent="0.35">
      <c r="B129" s="179"/>
      <c r="C129" s="179"/>
      <c r="D129" s="179"/>
      <c r="E129" s="179"/>
      <c r="F129" s="179"/>
      <c r="G129" s="90"/>
      <c r="H129" s="90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398"/>
      <c r="X129" s="398"/>
      <c r="Y129" s="179"/>
      <c r="Z129" s="179"/>
      <c r="AA129" s="179"/>
    </row>
    <row r="130" spans="2:27" x14ac:dyDescent="0.35">
      <c r="B130" s="179"/>
      <c r="C130" s="179"/>
      <c r="D130" s="179"/>
      <c r="E130" s="179"/>
      <c r="F130" s="179"/>
      <c r="G130" s="90"/>
      <c r="H130" s="90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398"/>
      <c r="X130" s="398"/>
      <c r="Y130" s="179"/>
      <c r="Z130" s="179"/>
      <c r="AA130" s="179"/>
    </row>
    <row r="131" spans="2:27" x14ac:dyDescent="0.35">
      <c r="B131" s="179"/>
      <c r="C131" s="179"/>
      <c r="D131" s="179"/>
      <c r="E131" s="179"/>
      <c r="F131" s="179"/>
      <c r="G131" s="90"/>
      <c r="H131" s="90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398"/>
      <c r="X131" s="398"/>
      <c r="Y131" s="179"/>
      <c r="Z131" s="179"/>
      <c r="AA131" s="179"/>
    </row>
    <row r="132" spans="2:27" x14ac:dyDescent="0.35">
      <c r="B132" s="179"/>
      <c r="C132" s="179"/>
      <c r="D132" s="179"/>
      <c r="E132" s="179"/>
      <c r="F132" s="179"/>
      <c r="G132" s="90"/>
      <c r="H132" s="90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398"/>
      <c r="X132" s="398"/>
      <c r="Y132" s="179"/>
      <c r="Z132" s="179"/>
      <c r="AA132" s="179"/>
    </row>
    <row r="133" spans="2:27" x14ac:dyDescent="0.35">
      <c r="B133" s="179"/>
      <c r="C133" s="179"/>
      <c r="D133" s="179"/>
      <c r="E133" s="179"/>
      <c r="F133" s="179"/>
      <c r="G133" s="90"/>
      <c r="H133" s="90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398"/>
      <c r="X133" s="398"/>
      <c r="Y133" s="179"/>
      <c r="Z133" s="179"/>
      <c r="AA133" s="179"/>
    </row>
    <row r="134" spans="2:27" x14ac:dyDescent="0.35">
      <c r="B134" s="179"/>
      <c r="C134" s="179"/>
      <c r="D134" s="179"/>
      <c r="E134" s="179"/>
      <c r="F134" s="179"/>
      <c r="G134" s="90"/>
      <c r="H134" s="90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398"/>
      <c r="X134" s="398"/>
      <c r="Y134" s="179"/>
      <c r="Z134" s="179"/>
      <c r="AA134" s="179"/>
    </row>
    <row r="135" spans="2:27" x14ac:dyDescent="0.35">
      <c r="B135" s="179"/>
      <c r="C135" s="179"/>
      <c r="D135" s="179"/>
      <c r="E135" s="179"/>
      <c r="F135" s="179"/>
      <c r="G135" s="90"/>
      <c r="H135" s="90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398"/>
      <c r="X135" s="398"/>
      <c r="Y135" s="179"/>
      <c r="Z135" s="179"/>
      <c r="AA135" s="179"/>
    </row>
    <row r="136" spans="2:27" x14ac:dyDescent="0.35">
      <c r="B136" s="179"/>
      <c r="C136" s="179"/>
      <c r="D136" s="179"/>
      <c r="E136" s="179"/>
      <c r="F136" s="179"/>
      <c r="G136" s="90"/>
      <c r="H136" s="90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398"/>
      <c r="X136" s="398"/>
      <c r="Y136" s="179"/>
      <c r="Z136" s="179"/>
      <c r="AA136" s="179"/>
    </row>
    <row r="137" spans="2:27" x14ac:dyDescent="0.35">
      <c r="B137" s="179"/>
      <c r="C137" s="179"/>
      <c r="D137" s="179"/>
      <c r="E137" s="179"/>
      <c r="F137" s="179"/>
      <c r="G137" s="90"/>
      <c r="H137" s="90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398"/>
      <c r="X137" s="398"/>
      <c r="Y137" s="179"/>
      <c r="Z137" s="179"/>
      <c r="AA137" s="179"/>
    </row>
    <row r="138" spans="2:27" x14ac:dyDescent="0.35">
      <c r="B138" s="179"/>
      <c r="C138" s="179"/>
      <c r="D138" s="179"/>
      <c r="E138" s="179"/>
      <c r="F138" s="179"/>
      <c r="G138" s="90"/>
      <c r="H138" s="90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398"/>
      <c r="X138" s="398"/>
      <c r="Y138" s="179"/>
      <c r="Z138" s="179"/>
      <c r="AA138" s="179"/>
    </row>
    <row r="139" spans="2:27" x14ac:dyDescent="0.35">
      <c r="B139" s="179"/>
      <c r="C139" s="179"/>
      <c r="D139" s="179"/>
      <c r="E139" s="179"/>
      <c r="F139" s="179"/>
      <c r="G139" s="90"/>
      <c r="H139" s="90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398"/>
      <c r="X139" s="398"/>
      <c r="Y139" s="179"/>
      <c r="Z139" s="179"/>
      <c r="AA139" s="179"/>
    </row>
    <row r="140" spans="2:27" x14ac:dyDescent="0.35">
      <c r="B140" s="179"/>
      <c r="C140" s="179"/>
      <c r="D140" s="179"/>
      <c r="E140" s="179"/>
      <c r="F140" s="179"/>
      <c r="G140" s="90"/>
      <c r="H140" s="90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398"/>
      <c r="X140" s="398"/>
      <c r="Y140" s="179"/>
      <c r="Z140" s="179"/>
      <c r="AA140" s="179"/>
    </row>
    <row r="141" spans="2:27" x14ac:dyDescent="0.35">
      <c r="B141" s="179"/>
      <c r="C141" s="179"/>
      <c r="D141" s="179"/>
      <c r="E141" s="179"/>
      <c r="F141" s="179"/>
      <c r="G141" s="90"/>
      <c r="H141" s="90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398"/>
      <c r="X141" s="398"/>
      <c r="Y141" s="179"/>
      <c r="Z141" s="179"/>
      <c r="AA141" s="179"/>
    </row>
    <row r="142" spans="2:27" x14ac:dyDescent="0.35">
      <c r="B142" s="179"/>
      <c r="C142" s="179"/>
      <c r="D142" s="179"/>
      <c r="E142" s="179"/>
      <c r="F142" s="179"/>
      <c r="G142" s="90"/>
      <c r="H142" s="90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398"/>
      <c r="X142" s="398"/>
      <c r="Y142" s="179"/>
      <c r="Z142" s="179"/>
      <c r="AA142" s="179"/>
    </row>
    <row r="143" spans="2:27" x14ac:dyDescent="0.35">
      <c r="B143" s="179"/>
      <c r="C143" s="179"/>
      <c r="D143" s="179"/>
      <c r="E143" s="179"/>
      <c r="F143" s="179"/>
      <c r="G143" s="90"/>
      <c r="H143" s="90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398"/>
      <c r="X143" s="398"/>
      <c r="Y143" s="179"/>
      <c r="Z143" s="179"/>
      <c r="AA143" s="179"/>
    </row>
    <row r="144" spans="2:27" x14ac:dyDescent="0.35">
      <c r="B144" s="179"/>
      <c r="C144" s="179"/>
      <c r="D144" s="179"/>
      <c r="E144" s="179"/>
      <c r="F144" s="179"/>
      <c r="G144" s="90"/>
      <c r="H144" s="90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398"/>
      <c r="X144" s="398"/>
      <c r="Y144" s="179"/>
      <c r="Z144" s="179"/>
      <c r="AA144" s="179"/>
    </row>
    <row r="145" spans="2:27" x14ac:dyDescent="0.35">
      <c r="B145" s="179"/>
      <c r="C145" s="179"/>
      <c r="D145" s="179"/>
      <c r="E145" s="179"/>
      <c r="F145" s="179"/>
      <c r="G145" s="90"/>
      <c r="H145" s="90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398"/>
      <c r="X145" s="398"/>
      <c r="Y145" s="179"/>
      <c r="Z145" s="179"/>
      <c r="AA145" s="179"/>
    </row>
    <row r="146" spans="2:27" x14ac:dyDescent="0.35">
      <c r="B146" s="179"/>
      <c r="C146" s="179"/>
      <c r="D146" s="179"/>
      <c r="E146" s="179"/>
      <c r="F146" s="179"/>
      <c r="G146" s="90"/>
      <c r="H146" s="90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398"/>
      <c r="X146" s="398"/>
      <c r="Y146" s="179"/>
      <c r="Z146" s="179"/>
      <c r="AA146" s="179"/>
    </row>
    <row r="147" spans="2:27" x14ac:dyDescent="0.35">
      <c r="B147" s="179"/>
      <c r="C147" s="179"/>
      <c r="D147" s="179"/>
      <c r="E147" s="179"/>
      <c r="F147" s="179"/>
      <c r="G147" s="90"/>
      <c r="H147" s="90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398"/>
      <c r="X147" s="398"/>
      <c r="Y147" s="179"/>
      <c r="Z147" s="179"/>
      <c r="AA147" s="179"/>
    </row>
    <row r="148" spans="2:27" x14ac:dyDescent="0.35">
      <c r="B148" s="179"/>
      <c r="C148" s="179"/>
      <c r="D148" s="179"/>
      <c r="E148" s="179"/>
      <c r="F148" s="179"/>
      <c r="G148" s="90"/>
      <c r="H148" s="90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398"/>
      <c r="X148" s="398"/>
      <c r="Y148" s="179"/>
      <c r="Z148" s="179"/>
      <c r="AA148" s="179"/>
    </row>
    <row r="149" spans="2:27" x14ac:dyDescent="0.35">
      <c r="B149" s="179"/>
      <c r="C149" s="179"/>
      <c r="D149" s="179"/>
      <c r="E149" s="179"/>
      <c r="F149" s="179"/>
      <c r="G149" s="90"/>
      <c r="H149" s="90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398"/>
      <c r="X149" s="398"/>
      <c r="Y149" s="179"/>
      <c r="Z149" s="179"/>
      <c r="AA149" s="179"/>
    </row>
    <row r="150" spans="2:27" x14ac:dyDescent="0.35">
      <c r="B150" s="179"/>
      <c r="C150" s="179"/>
      <c r="D150" s="179"/>
      <c r="E150" s="179"/>
      <c r="F150" s="179"/>
      <c r="G150" s="90"/>
      <c r="H150" s="90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398"/>
      <c r="X150" s="398"/>
      <c r="Y150" s="179"/>
      <c r="Z150" s="179"/>
      <c r="AA150" s="179"/>
    </row>
    <row r="151" spans="2:27" x14ac:dyDescent="0.35">
      <c r="B151" s="179"/>
      <c r="C151" s="179"/>
      <c r="D151" s="179"/>
      <c r="E151" s="179"/>
      <c r="F151" s="179"/>
      <c r="G151" s="90"/>
      <c r="H151" s="90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398"/>
      <c r="X151" s="398"/>
      <c r="Y151" s="179"/>
      <c r="Z151" s="179"/>
      <c r="AA151" s="179"/>
    </row>
    <row r="152" spans="2:27" x14ac:dyDescent="0.35">
      <c r="B152" s="179"/>
      <c r="C152" s="179"/>
      <c r="D152" s="179"/>
      <c r="E152" s="179"/>
      <c r="F152" s="179"/>
      <c r="G152" s="90"/>
      <c r="H152" s="90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398"/>
      <c r="X152" s="398"/>
      <c r="Y152" s="179"/>
      <c r="Z152" s="179"/>
      <c r="AA152" s="179"/>
    </row>
    <row r="153" spans="2:27" x14ac:dyDescent="0.35">
      <c r="B153" s="179"/>
      <c r="C153" s="179"/>
      <c r="D153" s="179"/>
      <c r="E153" s="179"/>
      <c r="F153" s="179"/>
      <c r="G153" s="90"/>
      <c r="H153" s="90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398"/>
      <c r="X153" s="398"/>
      <c r="Y153" s="179"/>
      <c r="Z153" s="179"/>
      <c r="AA153" s="179"/>
    </row>
    <row r="154" spans="2:27" x14ac:dyDescent="0.35">
      <c r="B154" s="179"/>
      <c r="C154" s="179"/>
      <c r="D154" s="179"/>
      <c r="E154" s="179"/>
      <c r="F154" s="179"/>
      <c r="G154" s="90"/>
      <c r="H154" s="90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398"/>
      <c r="X154" s="398"/>
      <c r="Y154" s="179"/>
      <c r="Z154" s="179"/>
      <c r="AA154" s="179"/>
    </row>
    <row r="155" spans="2:27" x14ac:dyDescent="0.35">
      <c r="B155" s="179"/>
      <c r="C155" s="179"/>
      <c r="D155" s="179"/>
      <c r="E155" s="179"/>
      <c r="F155" s="179"/>
      <c r="G155" s="90"/>
      <c r="H155" s="90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398"/>
      <c r="X155" s="398"/>
      <c r="Y155" s="179"/>
      <c r="Z155" s="179"/>
      <c r="AA155" s="179"/>
    </row>
    <row r="156" spans="2:27" x14ac:dyDescent="0.35">
      <c r="B156" s="179"/>
      <c r="C156" s="179"/>
      <c r="D156" s="179"/>
      <c r="E156" s="179"/>
      <c r="F156" s="179"/>
      <c r="G156" s="90"/>
      <c r="H156" s="90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398"/>
      <c r="X156" s="398"/>
      <c r="Y156" s="179"/>
      <c r="Z156" s="179"/>
      <c r="AA156" s="179"/>
    </row>
    <row r="157" spans="2:27" x14ac:dyDescent="0.35">
      <c r="B157" s="179"/>
      <c r="C157" s="179"/>
      <c r="D157" s="179"/>
      <c r="E157" s="179"/>
      <c r="F157" s="179"/>
      <c r="G157" s="90"/>
      <c r="H157" s="90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398"/>
      <c r="X157" s="398"/>
      <c r="Y157" s="179"/>
      <c r="Z157" s="179"/>
      <c r="AA157" s="179"/>
    </row>
    <row r="158" spans="2:27" x14ac:dyDescent="0.35">
      <c r="B158" s="179"/>
      <c r="C158" s="179"/>
      <c r="D158" s="179"/>
      <c r="E158" s="179"/>
      <c r="F158" s="179"/>
      <c r="G158" s="90"/>
      <c r="H158" s="90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398"/>
      <c r="X158" s="398"/>
      <c r="Y158" s="179"/>
      <c r="Z158" s="179"/>
      <c r="AA158" s="179"/>
    </row>
    <row r="159" spans="2:27" x14ac:dyDescent="0.35">
      <c r="B159" s="179"/>
      <c r="C159" s="179"/>
      <c r="D159" s="179"/>
      <c r="E159" s="179"/>
      <c r="F159" s="179"/>
      <c r="G159" s="90"/>
      <c r="H159" s="90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398"/>
      <c r="X159" s="398"/>
      <c r="Y159" s="179"/>
      <c r="Z159" s="179"/>
      <c r="AA159" s="179"/>
    </row>
    <row r="160" spans="2:27" x14ac:dyDescent="0.35">
      <c r="B160" s="179"/>
      <c r="C160" s="179"/>
      <c r="D160" s="179"/>
      <c r="E160" s="179"/>
      <c r="F160" s="179"/>
      <c r="G160" s="90"/>
      <c r="H160" s="90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398"/>
      <c r="X160" s="398"/>
      <c r="Y160" s="179"/>
      <c r="Z160" s="179"/>
      <c r="AA160" s="179"/>
    </row>
    <row r="161" spans="2:27" x14ac:dyDescent="0.35">
      <c r="B161" s="179"/>
      <c r="C161" s="179"/>
      <c r="D161" s="179"/>
      <c r="E161" s="179"/>
      <c r="F161" s="179"/>
      <c r="G161" s="90"/>
      <c r="H161" s="90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398"/>
      <c r="X161" s="398"/>
      <c r="Y161" s="179"/>
      <c r="Z161" s="179"/>
      <c r="AA161" s="179"/>
    </row>
    <row r="162" spans="2:27" x14ac:dyDescent="0.35">
      <c r="B162" s="179"/>
      <c r="C162" s="179"/>
      <c r="D162" s="179"/>
      <c r="E162" s="179"/>
      <c r="F162" s="179"/>
      <c r="G162" s="90"/>
      <c r="H162" s="90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398"/>
      <c r="X162" s="398"/>
      <c r="Y162" s="179"/>
      <c r="Z162" s="179"/>
      <c r="AA162" s="179"/>
    </row>
    <row r="163" spans="2:27" x14ac:dyDescent="0.35">
      <c r="B163" s="179"/>
      <c r="C163" s="179"/>
      <c r="D163" s="179"/>
      <c r="E163" s="179"/>
      <c r="F163" s="179"/>
      <c r="G163" s="90"/>
      <c r="H163" s="90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398"/>
      <c r="X163" s="398"/>
      <c r="Y163" s="179"/>
      <c r="Z163" s="179"/>
      <c r="AA163" s="179"/>
    </row>
    <row r="164" spans="2:27" x14ac:dyDescent="0.35">
      <c r="B164" s="179"/>
      <c r="C164" s="179"/>
      <c r="D164" s="179"/>
      <c r="E164" s="179"/>
      <c r="F164" s="179"/>
      <c r="G164" s="90"/>
      <c r="H164" s="90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398"/>
      <c r="X164" s="398"/>
      <c r="Y164" s="179"/>
      <c r="Z164" s="179"/>
      <c r="AA164" s="179"/>
    </row>
    <row r="165" spans="2:27" x14ac:dyDescent="0.35">
      <c r="B165" s="179"/>
      <c r="C165" s="179"/>
      <c r="D165" s="179"/>
      <c r="E165" s="179"/>
      <c r="F165" s="179"/>
      <c r="G165" s="90"/>
      <c r="H165" s="90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398"/>
      <c r="X165" s="398"/>
      <c r="Y165" s="179"/>
      <c r="Z165" s="179"/>
      <c r="AA165" s="179"/>
    </row>
    <row r="166" spans="2:27" x14ac:dyDescent="0.35">
      <c r="B166" s="179"/>
      <c r="C166" s="179"/>
      <c r="D166" s="179"/>
      <c r="E166" s="179"/>
      <c r="F166" s="179"/>
      <c r="G166" s="90"/>
      <c r="H166" s="90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398"/>
      <c r="X166" s="398"/>
      <c r="Y166" s="179"/>
      <c r="Z166" s="179"/>
      <c r="AA166" s="179"/>
    </row>
    <row r="167" spans="2:27" x14ac:dyDescent="0.35">
      <c r="B167" s="179"/>
      <c r="C167" s="179"/>
      <c r="D167" s="179"/>
      <c r="E167" s="179"/>
      <c r="F167" s="179"/>
      <c r="G167" s="90"/>
      <c r="H167" s="90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398"/>
      <c r="X167" s="398"/>
      <c r="Y167" s="179"/>
      <c r="Z167" s="179"/>
      <c r="AA167" s="179"/>
    </row>
    <row r="168" spans="2:27" x14ac:dyDescent="0.35">
      <c r="B168" s="179"/>
      <c r="C168" s="179"/>
      <c r="D168" s="179"/>
      <c r="E168" s="179"/>
      <c r="F168" s="179"/>
      <c r="G168" s="90"/>
      <c r="H168" s="90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398"/>
      <c r="X168" s="398"/>
      <c r="Y168" s="179"/>
      <c r="Z168" s="179"/>
      <c r="AA168" s="179"/>
    </row>
    <row r="169" spans="2:27" x14ac:dyDescent="0.35">
      <c r="B169" s="179"/>
      <c r="C169" s="179"/>
      <c r="D169" s="179"/>
      <c r="E169" s="179"/>
      <c r="F169" s="179"/>
      <c r="G169" s="90"/>
      <c r="H169" s="90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398"/>
      <c r="X169" s="398"/>
      <c r="Y169" s="179"/>
      <c r="Z169" s="179"/>
      <c r="AA169" s="179"/>
    </row>
    <row r="170" spans="2:27" x14ac:dyDescent="0.35">
      <c r="B170" s="179"/>
      <c r="C170" s="179"/>
      <c r="D170" s="179"/>
      <c r="E170" s="179"/>
      <c r="F170" s="179"/>
      <c r="G170" s="90"/>
      <c r="H170" s="90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398"/>
      <c r="X170" s="398"/>
      <c r="Y170" s="179"/>
      <c r="Z170" s="179"/>
      <c r="AA170" s="179"/>
    </row>
    <row r="171" spans="2:27" x14ac:dyDescent="0.35">
      <c r="B171" s="179"/>
      <c r="C171" s="179"/>
      <c r="D171" s="179"/>
      <c r="E171" s="179"/>
      <c r="F171" s="179"/>
      <c r="G171" s="90"/>
      <c r="H171" s="90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398"/>
      <c r="X171" s="398"/>
      <c r="Y171" s="179"/>
      <c r="Z171" s="179"/>
      <c r="AA171" s="179"/>
    </row>
    <row r="172" spans="2:27" x14ac:dyDescent="0.35">
      <c r="B172" s="179"/>
      <c r="C172" s="179"/>
      <c r="D172" s="179"/>
      <c r="E172" s="179"/>
      <c r="F172" s="179"/>
      <c r="G172" s="90"/>
      <c r="H172" s="90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398"/>
      <c r="X172" s="398"/>
      <c r="Y172" s="179"/>
      <c r="Z172" s="179"/>
      <c r="AA172" s="179"/>
    </row>
    <row r="173" spans="2:27" x14ac:dyDescent="0.35">
      <c r="B173" s="179"/>
      <c r="C173" s="179"/>
      <c r="D173" s="179"/>
      <c r="E173" s="179"/>
      <c r="F173" s="179"/>
      <c r="G173" s="90"/>
      <c r="H173" s="90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398"/>
      <c r="X173" s="398"/>
      <c r="Y173" s="179"/>
      <c r="Z173" s="179"/>
      <c r="AA173" s="179"/>
    </row>
    <row r="174" spans="2:27" x14ac:dyDescent="0.35">
      <c r="B174" s="179"/>
      <c r="C174" s="179"/>
      <c r="D174" s="179"/>
      <c r="E174" s="179"/>
      <c r="F174" s="179"/>
      <c r="G174" s="90"/>
      <c r="H174" s="90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398"/>
      <c r="X174" s="398"/>
      <c r="Y174" s="179"/>
      <c r="Z174" s="179"/>
      <c r="AA174" s="179"/>
    </row>
    <row r="175" spans="2:27" x14ac:dyDescent="0.35">
      <c r="B175" s="179"/>
      <c r="C175" s="179"/>
      <c r="D175" s="179"/>
      <c r="E175" s="179"/>
      <c r="F175" s="179"/>
      <c r="G175" s="90"/>
      <c r="H175" s="90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398"/>
      <c r="X175" s="398"/>
      <c r="Y175" s="179"/>
      <c r="Z175" s="179"/>
      <c r="AA175" s="179"/>
    </row>
    <row r="176" spans="2:27" x14ac:dyDescent="0.35">
      <c r="B176" s="179"/>
      <c r="C176" s="179"/>
      <c r="D176" s="179"/>
      <c r="E176" s="179"/>
      <c r="F176" s="179"/>
      <c r="G176" s="90"/>
      <c r="H176" s="90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398"/>
      <c r="X176" s="398"/>
      <c r="Y176" s="179"/>
      <c r="Z176" s="179"/>
      <c r="AA176" s="179"/>
    </row>
    <row r="177" spans="2:27" x14ac:dyDescent="0.35">
      <c r="B177" s="179"/>
      <c r="C177" s="179"/>
      <c r="D177" s="179"/>
      <c r="E177" s="179"/>
      <c r="F177" s="179"/>
      <c r="G177" s="90"/>
      <c r="H177" s="90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398"/>
      <c r="X177" s="398"/>
      <c r="Y177" s="179"/>
      <c r="Z177" s="179"/>
      <c r="AA177" s="179"/>
    </row>
    <row r="178" spans="2:27" x14ac:dyDescent="0.35">
      <c r="B178" s="179"/>
      <c r="C178" s="179"/>
      <c r="D178" s="179"/>
      <c r="E178" s="179"/>
      <c r="F178" s="179"/>
      <c r="G178" s="90"/>
      <c r="H178" s="90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398"/>
      <c r="X178" s="398"/>
      <c r="Y178" s="179"/>
      <c r="Z178" s="179"/>
      <c r="AA178" s="179"/>
    </row>
    <row r="179" spans="2:27" x14ac:dyDescent="0.35">
      <c r="B179" s="179"/>
      <c r="C179" s="179"/>
      <c r="D179" s="179"/>
      <c r="E179" s="179"/>
      <c r="F179" s="179"/>
      <c r="G179" s="90"/>
      <c r="H179" s="90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398"/>
      <c r="X179" s="398"/>
      <c r="Y179" s="179"/>
      <c r="Z179" s="179"/>
      <c r="AA179" s="179"/>
    </row>
    <row r="180" spans="2:27" x14ac:dyDescent="0.35">
      <c r="B180" s="179"/>
      <c r="C180" s="179"/>
      <c r="D180" s="179"/>
      <c r="E180" s="179"/>
      <c r="F180" s="179"/>
      <c r="G180" s="90"/>
      <c r="H180" s="90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398"/>
      <c r="X180" s="398"/>
      <c r="Y180" s="179"/>
      <c r="Z180" s="179"/>
      <c r="AA180" s="179"/>
    </row>
    <row r="181" spans="2:27" x14ac:dyDescent="0.35">
      <c r="B181" s="179"/>
      <c r="C181" s="179"/>
      <c r="D181" s="179"/>
      <c r="E181" s="179"/>
      <c r="F181" s="179"/>
      <c r="G181" s="90"/>
      <c r="H181" s="90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398"/>
      <c r="X181" s="398"/>
      <c r="Y181" s="179"/>
      <c r="Z181" s="179"/>
      <c r="AA181" s="179"/>
    </row>
    <row r="182" spans="2:27" x14ac:dyDescent="0.35">
      <c r="B182" s="179"/>
      <c r="C182" s="179"/>
      <c r="D182" s="179"/>
      <c r="E182" s="179"/>
      <c r="F182" s="179"/>
      <c r="G182" s="90"/>
      <c r="H182" s="90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398"/>
      <c r="X182" s="398"/>
      <c r="Y182" s="179"/>
      <c r="Z182" s="179"/>
      <c r="AA182" s="179"/>
    </row>
    <row r="183" spans="2:27" x14ac:dyDescent="0.35">
      <c r="B183" s="270"/>
      <c r="C183" s="179"/>
      <c r="D183" s="179"/>
      <c r="E183" s="179"/>
      <c r="F183" s="179"/>
      <c r="G183" s="90"/>
      <c r="H183" s="90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398"/>
      <c r="X183" s="398"/>
      <c r="Y183" s="179"/>
      <c r="Z183" s="179"/>
      <c r="AA183" s="179"/>
    </row>
    <row r="184" spans="2:27" x14ac:dyDescent="0.35">
      <c r="B184" s="179"/>
      <c r="C184" s="179"/>
      <c r="D184" s="179"/>
      <c r="E184" s="179"/>
      <c r="F184" s="179"/>
      <c r="G184" s="90"/>
      <c r="H184" s="90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398"/>
      <c r="X184" s="398"/>
      <c r="Y184" s="179"/>
      <c r="Z184" s="179"/>
      <c r="AA184" s="179"/>
    </row>
    <row r="185" spans="2:27" x14ac:dyDescent="0.35">
      <c r="B185" s="179"/>
      <c r="C185" s="179"/>
      <c r="D185" s="179"/>
      <c r="E185" s="179"/>
      <c r="F185" s="179"/>
      <c r="G185" s="90"/>
      <c r="H185" s="90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398"/>
      <c r="X185" s="398"/>
      <c r="Y185" s="179"/>
      <c r="Z185" s="179"/>
      <c r="AA185" s="179"/>
    </row>
    <row r="186" spans="2:27" x14ac:dyDescent="0.35">
      <c r="B186" s="270"/>
      <c r="C186" s="179"/>
      <c r="D186" s="179"/>
      <c r="E186" s="179"/>
      <c r="F186" s="179"/>
      <c r="G186" s="90"/>
      <c r="H186" s="90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398"/>
      <c r="X186" s="398"/>
      <c r="Y186" s="179"/>
      <c r="Z186" s="179"/>
      <c r="AA186" s="179"/>
    </row>
    <row r="187" spans="2:27" x14ac:dyDescent="0.35">
      <c r="B187" s="270"/>
      <c r="C187" s="179"/>
      <c r="D187" s="179"/>
      <c r="E187" s="179"/>
      <c r="F187" s="179"/>
      <c r="G187" s="90"/>
      <c r="H187" s="90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398"/>
      <c r="X187" s="398"/>
      <c r="Y187" s="179"/>
      <c r="Z187" s="179"/>
      <c r="AA187" s="179"/>
    </row>
    <row r="188" spans="2:27" x14ac:dyDescent="0.35">
      <c r="B188" s="270"/>
      <c r="C188" s="179"/>
      <c r="D188" s="179"/>
      <c r="E188" s="179"/>
      <c r="F188" s="179"/>
      <c r="G188" s="90"/>
      <c r="H188" s="90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398"/>
      <c r="X188" s="398"/>
      <c r="Y188" s="179"/>
      <c r="Z188" s="179"/>
      <c r="AA188" s="179"/>
    </row>
    <row r="189" spans="2:27" x14ac:dyDescent="0.35">
      <c r="B189" s="179"/>
      <c r="C189" s="179"/>
      <c r="D189" s="179"/>
      <c r="E189" s="179"/>
      <c r="F189" s="179"/>
      <c r="G189" s="90"/>
      <c r="H189" s="90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398"/>
      <c r="X189" s="398"/>
      <c r="Y189" s="179"/>
      <c r="Z189" s="179"/>
      <c r="AA189" s="179"/>
    </row>
    <row r="190" spans="2:27" x14ac:dyDescent="0.35">
      <c r="B190" s="307"/>
      <c r="C190" s="179"/>
      <c r="D190" s="179"/>
      <c r="E190" s="179"/>
      <c r="F190" s="179"/>
      <c r="G190" s="90"/>
      <c r="H190" s="90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398"/>
      <c r="X190" s="398"/>
      <c r="Y190" s="179"/>
      <c r="Z190" s="179"/>
      <c r="AA190" s="179"/>
    </row>
    <row r="191" spans="2:27" x14ac:dyDescent="0.35">
      <c r="B191" s="179"/>
      <c r="C191" s="179"/>
      <c r="D191" s="179"/>
      <c r="E191" s="179"/>
      <c r="F191" s="179"/>
      <c r="G191" s="90"/>
      <c r="H191" s="90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398"/>
      <c r="X191" s="398"/>
      <c r="Y191" s="179"/>
      <c r="Z191" s="179"/>
      <c r="AA191" s="179"/>
    </row>
    <row r="192" spans="2:27" x14ac:dyDescent="0.35">
      <c r="B192" s="179"/>
      <c r="C192" s="179"/>
      <c r="D192" s="179"/>
      <c r="E192" s="179"/>
      <c r="F192" s="179"/>
      <c r="G192" s="90"/>
      <c r="H192" s="90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398"/>
      <c r="X192" s="398"/>
      <c r="Y192" s="179"/>
      <c r="Z192" s="179"/>
      <c r="AA192" s="179"/>
    </row>
    <row r="193" spans="2:27" x14ac:dyDescent="0.35">
      <c r="B193" s="179"/>
      <c r="C193" s="179"/>
      <c r="D193" s="179"/>
      <c r="E193" s="179"/>
      <c r="F193" s="179"/>
      <c r="G193" s="90"/>
      <c r="H193" s="90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398"/>
      <c r="X193" s="398"/>
      <c r="Y193" s="179"/>
      <c r="Z193" s="179"/>
      <c r="AA193" s="179"/>
    </row>
    <row r="194" spans="2:27" x14ac:dyDescent="0.35">
      <c r="B194" s="179"/>
      <c r="C194" s="179"/>
      <c r="D194" s="179"/>
      <c r="E194" s="179"/>
      <c r="F194" s="179"/>
      <c r="G194" s="90"/>
      <c r="H194" s="90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398"/>
      <c r="X194" s="398"/>
      <c r="Y194" s="179"/>
      <c r="Z194" s="179"/>
      <c r="AA194" s="179"/>
    </row>
    <row r="195" spans="2:27" x14ac:dyDescent="0.35">
      <c r="B195" s="179"/>
      <c r="C195" s="179"/>
      <c r="D195" s="179"/>
      <c r="E195" s="179"/>
      <c r="F195" s="179"/>
      <c r="G195" s="90"/>
      <c r="H195" s="90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398"/>
      <c r="X195" s="398"/>
      <c r="Y195" s="179"/>
      <c r="Z195" s="179"/>
      <c r="AA195" s="179"/>
    </row>
    <row r="196" spans="2:27" x14ac:dyDescent="0.35">
      <c r="B196" s="179"/>
      <c r="C196" s="179"/>
      <c r="D196" s="179"/>
      <c r="E196" s="179"/>
      <c r="F196" s="179"/>
      <c r="G196" s="90"/>
      <c r="H196" s="90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398"/>
      <c r="X196" s="398"/>
      <c r="Y196" s="179"/>
      <c r="Z196" s="179"/>
      <c r="AA196" s="179"/>
    </row>
    <row r="197" spans="2:27" x14ac:dyDescent="0.35">
      <c r="B197" s="179"/>
      <c r="C197" s="179"/>
      <c r="D197" s="179"/>
      <c r="E197" s="179"/>
      <c r="F197" s="179"/>
      <c r="G197" s="90"/>
      <c r="H197" s="90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398"/>
      <c r="X197" s="398"/>
      <c r="Y197" s="179"/>
      <c r="Z197" s="179"/>
      <c r="AA197" s="179"/>
    </row>
    <row r="198" spans="2:27" x14ac:dyDescent="0.35">
      <c r="B198" s="179"/>
      <c r="C198" s="179"/>
      <c r="D198" s="179"/>
      <c r="E198" s="179"/>
      <c r="F198" s="179"/>
      <c r="G198" s="90"/>
      <c r="H198" s="90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398"/>
      <c r="X198" s="398"/>
      <c r="Y198" s="179"/>
      <c r="Z198" s="179"/>
      <c r="AA198" s="179"/>
    </row>
    <row r="199" spans="2:27" x14ac:dyDescent="0.35">
      <c r="B199" s="179"/>
      <c r="C199" s="179"/>
      <c r="D199" s="179"/>
      <c r="E199" s="179"/>
      <c r="F199" s="179"/>
      <c r="G199" s="90"/>
      <c r="H199" s="90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398"/>
      <c r="X199" s="398"/>
      <c r="Y199" s="179"/>
      <c r="Z199" s="179"/>
      <c r="AA199" s="179"/>
    </row>
    <row r="200" spans="2:27" x14ac:dyDescent="0.35">
      <c r="B200" s="179"/>
      <c r="C200" s="179"/>
      <c r="D200" s="179"/>
      <c r="E200" s="179"/>
      <c r="F200" s="179"/>
      <c r="G200" s="90"/>
      <c r="H200" s="90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398"/>
      <c r="X200" s="398"/>
      <c r="Y200" s="179"/>
      <c r="Z200" s="179"/>
      <c r="AA200" s="179"/>
    </row>
    <row r="201" spans="2:27" x14ac:dyDescent="0.35">
      <c r="B201" s="179"/>
      <c r="C201" s="179"/>
      <c r="D201" s="179"/>
      <c r="E201" s="179"/>
      <c r="F201" s="179"/>
      <c r="G201" s="90"/>
      <c r="H201" s="90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398"/>
      <c r="X201" s="398"/>
      <c r="Y201" s="179"/>
      <c r="Z201" s="179"/>
      <c r="AA201" s="179"/>
    </row>
    <row r="202" spans="2:27" x14ac:dyDescent="0.35">
      <c r="B202" s="179"/>
      <c r="C202" s="179"/>
      <c r="D202" s="179"/>
      <c r="E202" s="179"/>
      <c r="F202" s="179"/>
      <c r="G202" s="90"/>
      <c r="H202" s="90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398"/>
      <c r="X202" s="398"/>
      <c r="Y202" s="179"/>
      <c r="Z202" s="179"/>
      <c r="AA202" s="179"/>
    </row>
    <row r="203" spans="2:27" x14ac:dyDescent="0.35">
      <c r="B203" s="179"/>
      <c r="C203" s="179"/>
      <c r="D203" s="179"/>
      <c r="E203" s="179"/>
      <c r="F203" s="179"/>
      <c r="G203" s="90"/>
      <c r="H203" s="90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398"/>
      <c r="X203" s="398"/>
      <c r="Y203" s="179"/>
      <c r="Z203" s="179"/>
      <c r="AA203" s="179"/>
    </row>
    <row r="204" spans="2:27" x14ac:dyDescent="0.35">
      <c r="B204" s="179"/>
      <c r="C204" s="179"/>
      <c r="D204" s="179"/>
      <c r="E204" s="179"/>
      <c r="F204" s="179"/>
      <c r="G204" s="90"/>
      <c r="H204" s="90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398"/>
      <c r="X204" s="398"/>
      <c r="Y204" s="179"/>
      <c r="Z204" s="179"/>
      <c r="AA204" s="179"/>
    </row>
    <row r="205" spans="2:27" x14ac:dyDescent="0.35">
      <c r="B205" s="179"/>
      <c r="C205" s="179"/>
      <c r="D205" s="179"/>
      <c r="E205" s="179"/>
      <c r="F205" s="179"/>
      <c r="G205" s="90"/>
      <c r="H205" s="90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398"/>
      <c r="X205" s="398"/>
      <c r="Y205" s="179"/>
      <c r="Z205" s="179"/>
      <c r="AA205" s="179"/>
    </row>
    <row r="206" spans="2:27" x14ac:dyDescent="0.35">
      <c r="B206" s="179"/>
      <c r="C206" s="179"/>
      <c r="D206" s="179"/>
      <c r="E206" s="179"/>
      <c r="F206" s="179"/>
      <c r="G206" s="90"/>
      <c r="H206" s="90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398"/>
      <c r="X206" s="398"/>
      <c r="Y206" s="179"/>
      <c r="Z206" s="179"/>
      <c r="AA206" s="179"/>
    </row>
    <row r="207" spans="2:27" x14ac:dyDescent="0.35">
      <c r="B207" s="179"/>
      <c r="C207" s="179"/>
      <c r="D207" s="179"/>
      <c r="E207" s="179"/>
      <c r="F207" s="179"/>
      <c r="G207" s="90"/>
      <c r="H207" s="90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398"/>
      <c r="X207" s="398"/>
      <c r="Y207" s="179"/>
      <c r="Z207" s="179"/>
      <c r="AA207" s="179"/>
    </row>
    <row r="208" spans="2:27" x14ac:dyDescent="0.35">
      <c r="B208" s="179"/>
      <c r="C208" s="179"/>
      <c r="D208" s="179"/>
      <c r="E208" s="179"/>
      <c r="F208" s="179"/>
      <c r="G208" s="90"/>
      <c r="H208" s="90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398"/>
      <c r="X208" s="398"/>
      <c r="Y208" s="179"/>
      <c r="Z208" s="179"/>
      <c r="AA208" s="179"/>
    </row>
    <row r="209" spans="2:27" x14ac:dyDescent="0.35">
      <c r="B209" s="179"/>
      <c r="C209" s="179"/>
      <c r="D209" s="179"/>
      <c r="E209" s="179"/>
      <c r="F209" s="179"/>
      <c r="G209" s="90"/>
      <c r="H209" s="90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398"/>
      <c r="X209" s="398"/>
      <c r="Y209" s="179"/>
      <c r="Z209" s="179"/>
      <c r="AA209" s="179"/>
    </row>
    <row r="210" spans="2:27" x14ac:dyDescent="0.35">
      <c r="B210" s="179"/>
      <c r="C210" s="179"/>
      <c r="D210" s="179"/>
      <c r="E210" s="179"/>
      <c r="F210" s="179"/>
      <c r="G210" s="90"/>
      <c r="H210" s="90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398"/>
      <c r="X210" s="398"/>
      <c r="Y210" s="179"/>
      <c r="Z210" s="179"/>
      <c r="AA210" s="179"/>
    </row>
    <row r="211" spans="2:27" x14ac:dyDescent="0.35">
      <c r="B211" s="179"/>
      <c r="C211" s="179"/>
      <c r="D211" s="179"/>
      <c r="E211" s="179"/>
      <c r="F211" s="179"/>
      <c r="G211" s="90"/>
      <c r="H211" s="90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398"/>
      <c r="X211" s="398"/>
      <c r="Y211" s="179"/>
      <c r="Z211" s="179"/>
      <c r="AA211" s="179"/>
    </row>
    <row r="212" spans="2:27" x14ac:dyDescent="0.35">
      <c r="B212" s="179"/>
      <c r="C212" s="179"/>
      <c r="D212" s="179"/>
      <c r="E212" s="179"/>
      <c r="F212" s="179"/>
      <c r="G212" s="90"/>
      <c r="H212" s="90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398"/>
      <c r="X212" s="398"/>
      <c r="Y212" s="179"/>
      <c r="Z212" s="179"/>
      <c r="AA212" s="179"/>
    </row>
    <row r="213" spans="2:27" x14ac:dyDescent="0.35">
      <c r="B213" s="179"/>
      <c r="C213" s="179"/>
      <c r="D213" s="179"/>
      <c r="E213" s="179"/>
      <c r="F213" s="179"/>
      <c r="G213" s="90"/>
      <c r="H213" s="90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398"/>
      <c r="X213" s="398"/>
      <c r="Y213" s="179"/>
      <c r="Z213" s="179"/>
      <c r="AA213" s="179"/>
    </row>
    <row r="214" spans="2:27" x14ac:dyDescent="0.35">
      <c r="B214" s="179"/>
      <c r="C214" s="179"/>
      <c r="D214" s="179"/>
      <c r="E214" s="179"/>
      <c r="F214" s="179"/>
      <c r="G214" s="90"/>
      <c r="H214" s="90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398"/>
      <c r="X214" s="398"/>
      <c r="Y214" s="179"/>
      <c r="Z214" s="179"/>
      <c r="AA214" s="179"/>
    </row>
    <row r="215" spans="2:27" x14ac:dyDescent="0.35">
      <c r="B215" s="179"/>
      <c r="C215" s="179"/>
      <c r="D215" s="179"/>
      <c r="E215" s="179"/>
      <c r="F215" s="179"/>
      <c r="G215" s="90"/>
      <c r="H215" s="90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398"/>
      <c r="X215" s="398"/>
      <c r="Y215" s="179"/>
      <c r="Z215" s="179"/>
      <c r="AA215" s="179"/>
    </row>
    <row r="216" spans="2:27" x14ac:dyDescent="0.35">
      <c r="B216" s="179"/>
      <c r="C216" s="179"/>
      <c r="D216" s="179"/>
      <c r="E216" s="179"/>
      <c r="F216" s="179"/>
      <c r="G216" s="90"/>
      <c r="H216" s="90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398"/>
      <c r="X216" s="398"/>
      <c r="Y216" s="179"/>
      <c r="Z216" s="179"/>
      <c r="AA216" s="179"/>
    </row>
    <row r="217" spans="2:27" x14ac:dyDescent="0.35">
      <c r="B217" s="179"/>
      <c r="C217" s="179"/>
      <c r="D217" s="179"/>
      <c r="E217" s="179"/>
      <c r="F217" s="179"/>
      <c r="G217" s="90"/>
      <c r="H217" s="90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398"/>
      <c r="X217" s="398"/>
      <c r="Y217" s="179"/>
      <c r="Z217" s="179"/>
      <c r="AA217" s="179"/>
    </row>
    <row r="218" spans="2:27" x14ac:dyDescent="0.35">
      <c r="B218" s="179"/>
      <c r="C218" s="179"/>
      <c r="D218" s="179"/>
      <c r="E218" s="179"/>
      <c r="F218" s="179"/>
      <c r="G218" s="90"/>
      <c r="H218" s="90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398"/>
      <c r="X218" s="398"/>
      <c r="Y218" s="179"/>
      <c r="Z218" s="179"/>
      <c r="AA218" s="179"/>
    </row>
    <row r="219" spans="2:27" x14ac:dyDescent="0.35">
      <c r="B219" s="179"/>
      <c r="C219" s="179"/>
      <c r="D219" s="179"/>
      <c r="E219" s="179"/>
      <c r="F219" s="179"/>
      <c r="G219" s="90"/>
      <c r="H219" s="90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398"/>
      <c r="X219" s="398"/>
      <c r="Y219" s="179"/>
      <c r="Z219" s="179"/>
      <c r="AA219" s="179"/>
    </row>
    <row r="220" spans="2:27" x14ac:dyDescent="0.35">
      <c r="B220" s="179"/>
      <c r="C220" s="179"/>
      <c r="D220" s="179"/>
      <c r="E220" s="179"/>
      <c r="F220" s="179"/>
      <c r="G220" s="90"/>
      <c r="H220" s="90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398"/>
      <c r="X220" s="398"/>
      <c r="Y220" s="179"/>
      <c r="Z220" s="179"/>
      <c r="AA220" s="179"/>
    </row>
    <row r="221" spans="2:27" x14ac:dyDescent="0.35">
      <c r="B221" s="179"/>
      <c r="C221" s="179"/>
      <c r="D221" s="179"/>
      <c r="E221" s="179"/>
      <c r="F221" s="179"/>
      <c r="G221" s="90"/>
      <c r="H221" s="90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398"/>
      <c r="X221" s="398"/>
      <c r="Y221" s="179"/>
      <c r="Z221" s="179"/>
      <c r="AA221" s="179"/>
    </row>
    <row r="222" spans="2:27" x14ac:dyDescent="0.35">
      <c r="B222" s="179"/>
      <c r="C222" s="179"/>
      <c r="D222" s="179"/>
      <c r="E222" s="179"/>
      <c r="F222" s="179"/>
      <c r="G222" s="90"/>
      <c r="H222" s="90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398"/>
      <c r="X222" s="398"/>
      <c r="Y222" s="179"/>
      <c r="Z222" s="179"/>
      <c r="AA222" s="179"/>
    </row>
    <row r="223" spans="2:27" x14ac:dyDescent="0.35">
      <c r="B223" s="179"/>
      <c r="C223" s="179"/>
      <c r="D223" s="179"/>
      <c r="E223" s="179"/>
      <c r="F223" s="179"/>
      <c r="G223" s="90"/>
      <c r="H223" s="90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398"/>
      <c r="X223" s="398"/>
      <c r="Y223" s="179"/>
      <c r="Z223" s="179"/>
      <c r="AA223" s="179"/>
    </row>
    <row r="224" spans="2:27" x14ac:dyDescent="0.35">
      <c r="B224" s="179"/>
      <c r="C224" s="179"/>
      <c r="D224" s="179"/>
      <c r="E224" s="179"/>
      <c r="F224" s="179"/>
      <c r="G224" s="90"/>
      <c r="H224" s="90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398"/>
      <c r="X224" s="398"/>
      <c r="Y224" s="179"/>
      <c r="Z224" s="179"/>
      <c r="AA224" s="179"/>
    </row>
    <row r="225" spans="2:27" x14ac:dyDescent="0.35">
      <c r="B225" s="179"/>
      <c r="C225" s="179"/>
      <c r="D225" s="179"/>
      <c r="E225" s="179"/>
      <c r="F225" s="179"/>
      <c r="G225" s="90"/>
      <c r="H225" s="90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398"/>
      <c r="X225" s="398"/>
      <c r="Y225" s="179"/>
      <c r="Z225" s="179"/>
      <c r="AA225" s="179"/>
    </row>
    <row r="226" spans="2:27" x14ac:dyDescent="0.35">
      <c r="B226" s="179"/>
      <c r="C226" s="179"/>
      <c r="D226" s="179"/>
      <c r="E226" s="179"/>
      <c r="F226" s="179"/>
      <c r="G226" s="90"/>
      <c r="H226" s="90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398"/>
      <c r="X226" s="398"/>
      <c r="Y226" s="179"/>
      <c r="Z226" s="179"/>
      <c r="AA226" s="179"/>
    </row>
    <row r="227" spans="2:27" x14ac:dyDescent="0.35">
      <c r="B227" s="179"/>
      <c r="C227" s="179"/>
      <c r="D227" s="179"/>
      <c r="E227" s="179"/>
      <c r="F227" s="179"/>
      <c r="G227" s="90"/>
      <c r="H227" s="90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398"/>
      <c r="X227" s="398"/>
      <c r="Y227" s="179"/>
      <c r="Z227" s="179"/>
      <c r="AA227" s="179"/>
    </row>
    <row r="228" spans="2:27" x14ac:dyDescent="0.35">
      <c r="B228" s="179"/>
      <c r="C228" s="179"/>
      <c r="D228" s="179"/>
      <c r="E228" s="179"/>
      <c r="F228" s="179"/>
      <c r="G228" s="90"/>
      <c r="H228" s="90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398"/>
      <c r="X228" s="398"/>
      <c r="Y228" s="179"/>
      <c r="Z228" s="179"/>
      <c r="AA228" s="179"/>
    </row>
    <row r="229" spans="2:27" x14ac:dyDescent="0.35">
      <c r="B229" s="179"/>
      <c r="C229" s="179"/>
      <c r="D229" s="179"/>
      <c r="E229" s="179"/>
      <c r="F229" s="179"/>
      <c r="G229" s="90"/>
      <c r="H229" s="90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398"/>
      <c r="X229" s="398"/>
      <c r="Y229" s="179"/>
      <c r="Z229" s="179"/>
      <c r="AA229" s="179"/>
    </row>
    <row r="230" spans="2:27" x14ac:dyDescent="0.35">
      <c r="B230" s="179"/>
      <c r="C230" s="179"/>
      <c r="D230" s="179"/>
      <c r="E230" s="179"/>
      <c r="F230" s="179"/>
      <c r="G230" s="90"/>
      <c r="H230" s="90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398"/>
      <c r="X230" s="398"/>
      <c r="Y230" s="179"/>
      <c r="Z230" s="179"/>
      <c r="AA230" s="179"/>
    </row>
    <row r="231" spans="2:27" x14ac:dyDescent="0.35">
      <c r="B231" s="179"/>
      <c r="C231" s="179"/>
      <c r="D231" s="179"/>
      <c r="E231" s="179"/>
      <c r="F231" s="179"/>
      <c r="G231" s="90"/>
      <c r="H231" s="90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398"/>
      <c r="X231" s="398"/>
      <c r="Y231" s="179"/>
      <c r="Z231" s="179"/>
      <c r="AA231" s="179"/>
    </row>
    <row r="232" spans="2:27" x14ac:dyDescent="0.35">
      <c r="B232" s="179"/>
      <c r="C232" s="179"/>
      <c r="D232" s="179"/>
      <c r="E232" s="179"/>
      <c r="F232" s="179"/>
      <c r="G232" s="90"/>
      <c r="H232" s="90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398"/>
      <c r="X232" s="398"/>
      <c r="Y232" s="179"/>
      <c r="Z232" s="179"/>
      <c r="AA232" s="179"/>
    </row>
    <row r="233" spans="2:27" x14ac:dyDescent="0.35">
      <c r="B233" s="179"/>
      <c r="C233" s="179"/>
      <c r="D233" s="179"/>
      <c r="E233" s="179"/>
      <c r="F233" s="179"/>
      <c r="G233" s="90"/>
      <c r="H233" s="90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398"/>
      <c r="X233" s="398"/>
      <c r="Y233" s="179"/>
      <c r="Z233" s="179"/>
      <c r="AA233" s="179"/>
    </row>
    <row r="234" spans="2:27" x14ac:dyDescent="0.35">
      <c r="B234" s="179"/>
      <c r="C234" s="179"/>
      <c r="D234" s="179"/>
      <c r="E234" s="179"/>
      <c r="F234" s="179"/>
      <c r="G234" s="90"/>
      <c r="H234" s="90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398"/>
      <c r="X234" s="398"/>
      <c r="Y234" s="179"/>
      <c r="Z234" s="179"/>
      <c r="AA234" s="179"/>
    </row>
    <row r="235" spans="2:27" x14ac:dyDescent="0.35">
      <c r="B235" s="179"/>
      <c r="C235" s="179"/>
      <c r="D235" s="179"/>
      <c r="E235" s="179"/>
      <c r="F235" s="179"/>
      <c r="G235" s="90"/>
      <c r="H235" s="90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398"/>
      <c r="X235" s="398"/>
      <c r="Y235" s="179"/>
      <c r="Z235" s="179"/>
      <c r="AA235" s="179"/>
    </row>
    <row r="236" spans="2:27" x14ac:dyDescent="0.35">
      <c r="B236" s="179"/>
      <c r="C236" s="179"/>
      <c r="D236" s="179"/>
      <c r="E236" s="179"/>
      <c r="F236" s="179"/>
      <c r="G236" s="90"/>
      <c r="H236" s="90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398"/>
      <c r="X236" s="398"/>
      <c r="Y236" s="179"/>
      <c r="Z236" s="179"/>
      <c r="AA236" s="179"/>
    </row>
    <row r="237" spans="2:27" x14ac:dyDescent="0.35">
      <c r="B237" s="179"/>
      <c r="C237" s="179"/>
      <c r="D237" s="179"/>
      <c r="E237" s="179"/>
      <c r="F237" s="179"/>
      <c r="G237" s="90"/>
      <c r="H237" s="90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398"/>
      <c r="X237" s="398"/>
      <c r="Y237" s="179"/>
      <c r="Z237" s="179"/>
      <c r="AA237" s="179"/>
    </row>
    <row r="238" spans="2:27" x14ac:dyDescent="0.35">
      <c r="B238" s="179"/>
      <c r="C238" s="179"/>
      <c r="D238" s="179"/>
      <c r="E238" s="179"/>
      <c r="F238" s="179"/>
      <c r="G238" s="90"/>
      <c r="H238" s="90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398"/>
      <c r="X238" s="398"/>
      <c r="Y238" s="179"/>
      <c r="Z238" s="179"/>
      <c r="AA238" s="179"/>
    </row>
    <row r="239" spans="2:27" x14ac:dyDescent="0.35">
      <c r="B239" s="179"/>
      <c r="C239" s="179"/>
      <c r="D239" s="179"/>
      <c r="E239" s="179"/>
      <c r="F239" s="179"/>
      <c r="G239" s="90"/>
      <c r="H239" s="90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398"/>
      <c r="X239" s="398"/>
      <c r="Y239" s="179"/>
      <c r="Z239" s="179"/>
      <c r="AA239" s="179"/>
    </row>
    <row r="240" spans="2:27" x14ac:dyDescent="0.35">
      <c r="B240" s="179"/>
      <c r="C240" s="179"/>
      <c r="D240" s="179"/>
      <c r="E240" s="179"/>
      <c r="F240" s="179"/>
      <c r="G240" s="90"/>
      <c r="H240" s="90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398"/>
      <c r="X240" s="398"/>
      <c r="Y240" s="179"/>
      <c r="Z240" s="179"/>
      <c r="AA240" s="179"/>
    </row>
    <row r="241" spans="2:27" x14ac:dyDescent="0.35">
      <c r="B241" s="179"/>
      <c r="C241" s="179"/>
      <c r="D241" s="179"/>
      <c r="E241" s="179"/>
      <c r="F241" s="179"/>
      <c r="G241" s="90"/>
      <c r="H241" s="90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398"/>
      <c r="X241" s="398"/>
      <c r="Y241" s="179"/>
      <c r="Z241" s="179"/>
      <c r="AA241" s="179"/>
    </row>
    <row r="242" spans="2:27" x14ac:dyDescent="0.35">
      <c r="B242" s="179"/>
      <c r="C242" s="179"/>
      <c r="D242" s="179"/>
      <c r="E242" s="179"/>
      <c r="F242" s="179"/>
      <c r="G242" s="90"/>
      <c r="H242" s="90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398"/>
      <c r="X242" s="398"/>
      <c r="Y242" s="179"/>
      <c r="Z242" s="179"/>
      <c r="AA242" s="179"/>
    </row>
    <row r="243" spans="2:27" x14ac:dyDescent="0.35">
      <c r="B243" s="179"/>
      <c r="C243" s="179"/>
      <c r="D243" s="179"/>
      <c r="E243" s="179"/>
      <c r="F243" s="179"/>
      <c r="G243" s="90"/>
      <c r="H243" s="90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398"/>
      <c r="X243" s="398"/>
      <c r="Y243" s="179"/>
      <c r="Z243" s="179"/>
      <c r="AA243" s="179"/>
    </row>
    <row r="244" spans="2:27" x14ac:dyDescent="0.35">
      <c r="B244" s="179"/>
      <c r="C244" s="179"/>
      <c r="D244" s="179"/>
      <c r="E244" s="179"/>
      <c r="F244" s="179"/>
      <c r="G244" s="90"/>
      <c r="H244" s="90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398"/>
      <c r="X244" s="398"/>
      <c r="Y244" s="179"/>
      <c r="Z244" s="179"/>
      <c r="AA244" s="179"/>
    </row>
    <row r="245" spans="2:27" x14ac:dyDescent="0.35">
      <c r="B245" s="179"/>
      <c r="C245" s="179"/>
      <c r="D245" s="179"/>
      <c r="E245" s="179"/>
      <c r="F245" s="179"/>
      <c r="G245" s="90"/>
      <c r="H245" s="90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398"/>
      <c r="X245" s="398"/>
      <c r="Y245" s="179"/>
      <c r="Z245" s="179"/>
      <c r="AA245" s="179"/>
    </row>
    <row r="246" spans="2:27" x14ac:dyDescent="0.35">
      <c r="B246" s="179"/>
      <c r="C246" s="179"/>
      <c r="D246" s="179"/>
      <c r="E246" s="179"/>
      <c r="F246" s="179"/>
      <c r="G246" s="90"/>
      <c r="H246" s="90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398"/>
      <c r="X246" s="398"/>
      <c r="Y246" s="179"/>
      <c r="Z246" s="179"/>
      <c r="AA246" s="179"/>
    </row>
    <row r="247" spans="2:27" x14ac:dyDescent="0.35">
      <c r="B247" s="179"/>
      <c r="C247" s="179"/>
      <c r="D247" s="179"/>
      <c r="E247" s="179"/>
      <c r="F247" s="179"/>
      <c r="G247" s="90"/>
      <c r="H247" s="90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398"/>
      <c r="X247" s="398"/>
      <c r="Y247" s="179"/>
      <c r="Z247" s="179"/>
      <c r="AA247" s="179"/>
    </row>
    <row r="248" spans="2:27" x14ac:dyDescent="0.35">
      <c r="B248" s="179"/>
      <c r="C248" s="179"/>
      <c r="D248" s="179"/>
      <c r="E248" s="179"/>
      <c r="F248" s="179"/>
      <c r="G248" s="90"/>
      <c r="H248" s="90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398"/>
      <c r="X248" s="398"/>
      <c r="Y248" s="179"/>
      <c r="Z248" s="179"/>
      <c r="AA248" s="179"/>
    </row>
    <row r="249" spans="2:27" x14ac:dyDescent="0.35">
      <c r="B249" s="179"/>
      <c r="C249" s="179"/>
      <c r="D249" s="179"/>
      <c r="E249" s="179"/>
      <c r="F249" s="179"/>
      <c r="G249" s="90"/>
      <c r="H249" s="90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398"/>
      <c r="X249" s="398"/>
      <c r="Y249" s="179"/>
      <c r="Z249" s="179"/>
      <c r="AA249" s="179"/>
    </row>
    <row r="250" spans="2:27" x14ac:dyDescent="0.35">
      <c r="B250" s="179"/>
      <c r="C250" s="179"/>
      <c r="D250" s="179"/>
      <c r="E250" s="179"/>
      <c r="F250" s="179"/>
      <c r="G250" s="90"/>
      <c r="H250" s="90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398"/>
      <c r="X250" s="398"/>
      <c r="Y250" s="179"/>
      <c r="Z250" s="179"/>
      <c r="AA250" s="179"/>
    </row>
    <row r="251" spans="2:27" x14ac:dyDescent="0.35">
      <c r="B251" s="179"/>
      <c r="C251" s="179"/>
      <c r="D251" s="179"/>
      <c r="E251" s="179"/>
      <c r="F251" s="179"/>
      <c r="G251" s="90"/>
      <c r="H251" s="90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398"/>
      <c r="X251" s="398"/>
      <c r="Y251" s="179"/>
      <c r="Z251" s="179"/>
      <c r="AA251" s="179"/>
    </row>
    <row r="252" spans="2:27" x14ac:dyDescent="0.35">
      <c r="B252" s="179"/>
      <c r="C252" s="179"/>
      <c r="D252" s="179"/>
      <c r="E252" s="179"/>
      <c r="F252" s="179"/>
      <c r="G252" s="90"/>
      <c r="H252" s="90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398"/>
      <c r="X252" s="398"/>
      <c r="Y252" s="179"/>
      <c r="Z252" s="179"/>
      <c r="AA252" s="179"/>
    </row>
    <row r="253" spans="2:27" x14ac:dyDescent="0.35">
      <c r="B253" s="179"/>
      <c r="C253" s="179"/>
      <c r="D253" s="179"/>
      <c r="E253" s="179"/>
      <c r="F253" s="179"/>
      <c r="G253" s="90"/>
      <c r="H253" s="90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398"/>
      <c r="X253" s="398"/>
      <c r="Y253" s="179"/>
      <c r="Z253" s="179"/>
      <c r="AA253" s="179"/>
    </row>
    <row r="254" spans="2:27" x14ac:dyDescent="0.35">
      <c r="B254" s="179"/>
      <c r="C254" s="179"/>
      <c r="D254" s="179"/>
      <c r="E254" s="179"/>
      <c r="F254" s="179"/>
      <c r="G254" s="90"/>
      <c r="H254" s="90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398"/>
      <c r="X254" s="398"/>
      <c r="Y254" s="179"/>
      <c r="Z254" s="179"/>
      <c r="AA254" s="179"/>
    </row>
    <row r="255" spans="2:27" x14ac:dyDescent="0.35">
      <c r="B255" s="179"/>
      <c r="C255" s="179"/>
      <c r="D255" s="179"/>
      <c r="E255" s="179"/>
      <c r="F255" s="179"/>
      <c r="G255" s="90"/>
      <c r="H255" s="90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398"/>
      <c r="X255" s="398"/>
      <c r="Y255" s="179"/>
      <c r="Z255" s="179"/>
      <c r="AA255" s="179"/>
    </row>
    <row r="256" spans="2:27" x14ac:dyDescent="0.35">
      <c r="B256" s="179"/>
      <c r="C256" s="179"/>
      <c r="D256" s="179"/>
      <c r="E256" s="179"/>
      <c r="F256" s="179"/>
      <c r="G256" s="90"/>
      <c r="H256" s="90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398"/>
      <c r="X256" s="398"/>
      <c r="Y256" s="179"/>
      <c r="Z256" s="179"/>
      <c r="AA256" s="179"/>
    </row>
    <row r="257" spans="2:27" x14ac:dyDescent="0.35">
      <c r="B257" s="179"/>
      <c r="C257" s="179"/>
      <c r="D257" s="179"/>
      <c r="E257" s="179"/>
      <c r="F257" s="179"/>
      <c r="G257" s="90"/>
      <c r="H257" s="90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398"/>
      <c r="X257" s="398"/>
      <c r="Y257" s="179"/>
      <c r="Z257" s="179"/>
      <c r="AA257" s="179"/>
    </row>
    <row r="258" spans="2:27" x14ac:dyDescent="0.35">
      <c r="B258" s="179"/>
      <c r="C258" s="179"/>
      <c r="D258" s="179"/>
      <c r="E258" s="179"/>
      <c r="F258" s="179"/>
      <c r="G258" s="90"/>
      <c r="H258" s="90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398"/>
      <c r="X258" s="398"/>
      <c r="Y258" s="179"/>
      <c r="Z258" s="179"/>
      <c r="AA258" s="179"/>
    </row>
    <row r="259" spans="2:27" x14ac:dyDescent="0.35">
      <c r="B259" s="179"/>
      <c r="C259" s="179"/>
      <c r="D259" s="179"/>
      <c r="E259" s="179"/>
      <c r="F259" s="179"/>
      <c r="G259" s="90"/>
      <c r="H259" s="90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398"/>
      <c r="X259" s="398"/>
      <c r="Y259" s="179"/>
      <c r="Z259" s="179"/>
      <c r="AA259" s="179"/>
    </row>
    <row r="260" spans="2:27" x14ac:dyDescent="0.35">
      <c r="B260" s="179"/>
      <c r="C260" s="179"/>
      <c r="D260" s="179"/>
      <c r="E260" s="179"/>
      <c r="F260" s="179"/>
      <c r="G260" s="90"/>
      <c r="H260" s="90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398"/>
      <c r="X260" s="398"/>
      <c r="Y260" s="179"/>
      <c r="Z260" s="179"/>
      <c r="AA260" s="179"/>
    </row>
    <row r="261" spans="2:27" x14ac:dyDescent="0.35">
      <c r="B261" s="179"/>
      <c r="C261" s="179"/>
      <c r="D261" s="179"/>
      <c r="E261" s="179"/>
      <c r="F261" s="179"/>
      <c r="G261" s="90"/>
      <c r="H261" s="90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398"/>
      <c r="X261" s="398"/>
      <c r="Y261" s="179"/>
      <c r="Z261" s="179"/>
      <c r="AA261" s="179"/>
    </row>
    <row r="262" spans="2:27" x14ac:dyDescent="0.35">
      <c r="B262" s="179"/>
      <c r="C262" s="179"/>
      <c r="D262" s="179"/>
      <c r="E262" s="179"/>
      <c r="F262" s="179"/>
      <c r="G262" s="90"/>
      <c r="H262" s="90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398"/>
      <c r="X262" s="398"/>
      <c r="Y262" s="179"/>
      <c r="Z262" s="179"/>
      <c r="AA262" s="179"/>
    </row>
    <row r="263" spans="2:27" x14ac:dyDescent="0.35">
      <c r="B263" s="179"/>
      <c r="C263" s="179"/>
      <c r="D263" s="179"/>
      <c r="E263" s="179"/>
      <c r="F263" s="179"/>
      <c r="G263" s="90"/>
      <c r="H263" s="90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398"/>
      <c r="X263" s="398"/>
      <c r="Y263" s="179"/>
      <c r="Z263" s="179"/>
      <c r="AA263" s="179"/>
    </row>
    <row r="264" spans="2:27" x14ac:dyDescent="0.35">
      <c r="B264" s="179"/>
      <c r="C264" s="179"/>
      <c r="D264" s="179"/>
      <c r="E264" s="179"/>
      <c r="F264" s="179"/>
      <c r="G264" s="90"/>
      <c r="H264" s="90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398"/>
      <c r="X264" s="398"/>
      <c r="Y264" s="179"/>
      <c r="Z264" s="179"/>
      <c r="AA264" s="179"/>
    </row>
    <row r="265" spans="2:27" x14ac:dyDescent="0.35">
      <c r="B265" s="179"/>
      <c r="C265" s="179"/>
      <c r="D265" s="179"/>
      <c r="E265" s="179"/>
      <c r="F265" s="179"/>
      <c r="G265" s="90"/>
      <c r="H265" s="90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398"/>
      <c r="X265" s="398"/>
      <c r="Y265" s="179"/>
      <c r="Z265" s="179"/>
      <c r="AA265" s="179"/>
    </row>
    <row r="266" spans="2:27" x14ac:dyDescent="0.35">
      <c r="B266" s="179"/>
      <c r="C266" s="179"/>
      <c r="D266" s="179"/>
      <c r="E266" s="179"/>
      <c r="F266" s="179"/>
      <c r="G266" s="90"/>
      <c r="H266" s="90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398"/>
      <c r="X266" s="398"/>
      <c r="Y266" s="179"/>
      <c r="Z266" s="179"/>
      <c r="AA266" s="179"/>
    </row>
    <row r="267" spans="2:27" x14ac:dyDescent="0.35">
      <c r="B267" s="179"/>
      <c r="C267" s="179"/>
      <c r="D267" s="179"/>
      <c r="E267" s="179"/>
      <c r="F267" s="179"/>
      <c r="G267" s="90"/>
      <c r="H267" s="90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398"/>
      <c r="X267" s="398"/>
      <c r="Y267" s="179"/>
      <c r="Z267" s="179"/>
      <c r="AA267" s="179"/>
    </row>
    <row r="268" spans="2:27" x14ac:dyDescent="0.35">
      <c r="B268" s="179"/>
      <c r="C268" s="179"/>
      <c r="D268" s="179"/>
      <c r="E268" s="179"/>
      <c r="F268" s="179"/>
      <c r="G268" s="90"/>
      <c r="H268" s="90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398"/>
      <c r="X268" s="398"/>
      <c r="Y268" s="179"/>
      <c r="Z268" s="179"/>
      <c r="AA268" s="179"/>
    </row>
    <row r="269" spans="2:27" x14ac:dyDescent="0.35">
      <c r="B269" s="179"/>
      <c r="C269" s="179"/>
      <c r="D269" s="179"/>
      <c r="E269" s="179"/>
      <c r="F269" s="179"/>
      <c r="G269" s="90"/>
      <c r="H269" s="90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398"/>
      <c r="X269" s="398"/>
      <c r="Y269" s="179"/>
      <c r="Z269" s="179"/>
      <c r="AA269" s="179"/>
    </row>
    <row r="270" spans="2:27" x14ac:dyDescent="0.35">
      <c r="B270" s="179"/>
      <c r="C270" s="179"/>
      <c r="D270" s="179"/>
      <c r="E270" s="179"/>
      <c r="F270" s="179"/>
      <c r="G270" s="90"/>
      <c r="H270" s="90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398"/>
      <c r="X270" s="398"/>
      <c r="Y270" s="179"/>
      <c r="Z270" s="179"/>
      <c r="AA270" s="179"/>
    </row>
    <row r="271" spans="2:27" x14ac:dyDescent="0.35">
      <c r="B271" s="179"/>
      <c r="C271" s="179"/>
      <c r="D271" s="179"/>
      <c r="E271" s="179"/>
      <c r="F271" s="179"/>
      <c r="G271" s="90"/>
      <c r="H271" s="90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398"/>
      <c r="X271" s="398"/>
      <c r="Y271" s="179"/>
      <c r="Z271" s="179"/>
      <c r="AA271" s="179"/>
    </row>
    <row r="272" spans="2:27" x14ac:dyDescent="0.35">
      <c r="B272" s="179"/>
      <c r="C272" s="179"/>
      <c r="D272" s="179"/>
      <c r="E272" s="179"/>
      <c r="F272" s="179"/>
      <c r="G272" s="90"/>
      <c r="H272" s="90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398"/>
      <c r="X272" s="398"/>
      <c r="Y272" s="179"/>
      <c r="Z272" s="179"/>
      <c r="AA272" s="179"/>
    </row>
    <row r="273" spans="2:27" x14ac:dyDescent="0.35">
      <c r="B273" s="179"/>
      <c r="C273" s="179"/>
      <c r="D273" s="179"/>
      <c r="E273" s="179"/>
      <c r="F273" s="179"/>
      <c r="G273" s="90"/>
      <c r="H273" s="90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398"/>
      <c r="X273" s="398"/>
      <c r="Y273" s="179"/>
      <c r="Z273" s="179"/>
      <c r="AA273" s="179"/>
    </row>
    <row r="274" spans="2:27" x14ac:dyDescent="0.35">
      <c r="B274" s="179"/>
      <c r="C274" s="179"/>
      <c r="D274" s="179"/>
      <c r="E274" s="179"/>
      <c r="F274" s="179"/>
      <c r="G274" s="90"/>
      <c r="H274" s="90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398"/>
      <c r="X274" s="398"/>
      <c r="Y274" s="179"/>
      <c r="Z274" s="179"/>
      <c r="AA274" s="179"/>
    </row>
    <row r="275" spans="2:27" x14ac:dyDescent="0.35">
      <c r="B275" s="179"/>
      <c r="C275" s="179"/>
      <c r="D275" s="179"/>
      <c r="E275" s="179"/>
      <c r="F275" s="179"/>
      <c r="G275" s="90"/>
      <c r="H275" s="90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398"/>
      <c r="X275" s="398"/>
      <c r="Y275" s="179"/>
      <c r="Z275" s="179"/>
      <c r="AA275" s="179"/>
    </row>
    <row r="276" spans="2:27" x14ac:dyDescent="0.35">
      <c r="B276" s="179"/>
      <c r="C276" s="179"/>
      <c r="D276" s="179"/>
      <c r="E276" s="179"/>
      <c r="F276" s="179"/>
      <c r="G276" s="90"/>
      <c r="H276" s="90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398"/>
      <c r="X276" s="398"/>
      <c r="Y276" s="179"/>
      <c r="Z276" s="179"/>
      <c r="AA276" s="179"/>
    </row>
    <row r="277" spans="2:27" x14ac:dyDescent="0.35">
      <c r="B277" s="179"/>
      <c r="C277" s="179"/>
      <c r="D277" s="179"/>
      <c r="E277" s="179"/>
      <c r="F277" s="179"/>
      <c r="G277" s="90"/>
      <c r="H277" s="90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398"/>
      <c r="X277" s="398"/>
      <c r="Y277" s="179"/>
      <c r="Z277" s="179"/>
      <c r="AA277" s="179"/>
    </row>
    <row r="278" spans="2:27" x14ac:dyDescent="0.35">
      <c r="B278" s="179"/>
      <c r="C278" s="179"/>
      <c r="D278" s="179"/>
      <c r="E278" s="179"/>
      <c r="F278" s="179"/>
      <c r="G278" s="90"/>
      <c r="H278" s="90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398"/>
      <c r="X278" s="398"/>
      <c r="Y278" s="179"/>
      <c r="Z278" s="179"/>
      <c r="AA278" s="179"/>
    </row>
    <row r="279" spans="2:27" x14ac:dyDescent="0.35">
      <c r="B279" s="179"/>
      <c r="C279" s="179"/>
      <c r="D279" s="179"/>
      <c r="E279" s="179"/>
      <c r="F279" s="179"/>
      <c r="G279" s="90"/>
      <c r="H279" s="90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398"/>
      <c r="X279" s="398"/>
      <c r="Y279" s="179"/>
      <c r="Z279" s="179"/>
      <c r="AA279" s="179"/>
    </row>
    <row r="280" spans="2:27" x14ac:dyDescent="0.35">
      <c r="B280" s="179"/>
      <c r="C280" s="179"/>
      <c r="D280" s="179"/>
      <c r="E280" s="179"/>
      <c r="F280" s="179"/>
      <c r="G280" s="90"/>
      <c r="H280" s="90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398"/>
      <c r="X280" s="398"/>
      <c r="Y280" s="179"/>
      <c r="Z280" s="179"/>
      <c r="AA280" s="179"/>
    </row>
    <row r="281" spans="2:27" x14ac:dyDescent="0.35">
      <c r="B281" s="179"/>
      <c r="C281" s="179"/>
      <c r="D281" s="179"/>
      <c r="E281" s="179"/>
      <c r="F281" s="179"/>
      <c r="G281" s="90"/>
      <c r="H281" s="90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398"/>
      <c r="X281" s="398"/>
      <c r="Y281" s="179"/>
      <c r="Z281" s="179"/>
      <c r="AA281" s="179"/>
    </row>
    <row r="282" spans="2:27" x14ac:dyDescent="0.35">
      <c r="B282" s="179"/>
      <c r="C282" s="179"/>
      <c r="D282" s="179"/>
      <c r="E282" s="179"/>
      <c r="F282" s="179"/>
      <c r="G282" s="90"/>
      <c r="H282" s="90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398"/>
      <c r="X282" s="398"/>
      <c r="Y282" s="179"/>
      <c r="Z282" s="179"/>
      <c r="AA282" s="179"/>
    </row>
    <row r="283" spans="2:27" x14ac:dyDescent="0.35">
      <c r="B283" s="179"/>
      <c r="C283" s="179"/>
      <c r="D283" s="179"/>
      <c r="E283" s="179"/>
      <c r="F283" s="179"/>
      <c r="G283" s="90"/>
      <c r="H283" s="90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398"/>
      <c r="X283" s="398"/>
      <c r="Y283" s="179"/>
      <c r="Z283" s="179"/>
      <c r="AA283" s="179"/>
    </row>
    <row r="284" spans="2:27" x14ac:dyDescent="0.35">
      <c r="B284" s="179"/>
      <c r="C284" s="179"/>
      <c r="D284" s="179"/>
      <c r="E284" s="179"/>
      <c r="F284" s="179"/>
      <c r="G284" s="90"/>
      <c r="H284" s="90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398"/>
      <c r="X284" s="398"/>
      <c r="Y284" s="179"/>
      <c r="Z284" s="179"/>
      <c r="AA284" s="179"/>
    </row>
    <row r="285" spans="2:27" x14ac:dyDescent="0.35">
      <c r="B285" s="179"/>
      <c r="C285" s="179"/>
      <c r="D285" s="179"/>
      <c r="E285" s="179"/>
      <c r="F285" s="179"/>
      <c r="G285" s="90"/>
      <c r="H285" s="90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398"/>
      <c r="X285" s="398"/>
      <c r="Y285" s="179"/>
      <c r="Z285" s="179"/>
      <c r="AA285" s="179"/>
    </row>
    <row r="286" spans="2:27" x14ac:dyDescent="0.35">
      <c r="B286" s="179"/>
      <c r="C286" s="179"/>
      <c r="D286" s="179"/>
      <c r="E286" s="179"/>
      <c r="F286" s="179"/>
      <c r="G286" s="90"/>
      <c r="H286" s="90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398"/>
      <c r="X286" s="398"/>
      <c r="Y286" s="179"/>
      <c r="Z286" s="179"/>
      <c r="AA286" s="179"/>
    </row>
    <row r="287" spans="2:27" x14ac:dyDescent="0.35">
      <c r="B287" s="179"/>
      <c r="C287" s="179"/>
      <c r="D287" s="179"/>
      <c r="E287" s="179"/>
      <c r="F287" s="179"/>
      <c r="G287" s="90"/>
      <c r="H287" s="90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398"/>
      <c r="X287" s="398"/>
      <c r="Y287" s="179"/>
      <c r="Z287" s="179"/>
      <c r="AA287" s="179"/>
    </row>
    <row r="288" spans="2:27" x14ac:dyDescent="0.35">
      <c r="B288" s="179"/>
      <c r="C288" s="179"/>
      <c r="D288" s="179"/>
      <c r="E288" s="179"/>
      <c r="F288" s="179"/>
      <c r="G288" s="90"/>
      <c r="H288" s="90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398"/>
      <c r="X288" s="398"/>
      <c r="Y288" s="179"/>
      <c r="Z288" s="179"/>
      <c r="AA288" s="179"/>
    </row>
    <row r="289" spans="2:27" x14ac:dyDescent="0.35">
      <c r="B289" s="179"/>
      <c r="C289" s="179"/>
      <c r="D289" s="179"/>
      <c r="E289" s="179"/>
      <c r="F289" s="179"/>
      <c r="G289" s="90"/>
      <c r="H289" s="90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398"/>
      <c r="X289" s="398"/>
      <c r="Y289" s="179"/>
      <c r="Z289" s="179"/>
      <c r="AA289" s="179"/>
    </row>
    <row r="290" spans="2:27" x14ac:dyDescent="0.35">
      <c r="B290" s="179"/>
      <c r="C290" s="179"/>
      <c r="D290" s="179"/>
      <c r="E290" s="179"/>
      <c r="F290" s="179"/>
      <c r="G290" s="90"/>
      <c r="H290" s="90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398"/>
      <c r="X290" s="398"/>
      <c r="Y290" s="179"/>
      <c r="Z290" s="179"/>
      <c r="AA290" s="179"/>
    </row>
    <row r="291" spans="2:27" x14ac:dyDescent="0.35">
      <c r="B291" s="179"/>
      <c r="C291" s="179"/>
      <c r="D291" s="179"/>
      <c r="E291" s="179"/>
      <c r="F291" s="179"/>
      <c r="G291" s="90"/>
      <c r="H291" s="90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398"/>
      <c r="X291" s="398"/>
      <c r="Y291" s="179"/>
      <c r="Z291" s="179"/>
      <c r="AA291" s="179"/>
    </row>
    <row r="292" spans="2:27" x14ac:dyDescent="0.35">
      <c r="B292" s="179"/>
      <c r="C292" s="179"/>
      <c r="D292" s="179"/>
      <c r="E292" s="179"/>
      <c r="F292" s="179"/>
      <c r="G292" s="90"/>
      <c r="H292" s="90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398"/>
      <c r="X292" s="398"/>
      <c r="Y292" s="179"/>
      <c r="Z292" s="179"/>
      <c r="AA292" s="179"/>
    </row>
    <row r="293" spans="2:27" x14ac:dyDescent="0.35">
      <c r="B293" s="179"/>
      <c r="C293" s="179"/>
      <c r="D293" s="179"/>
      <c r="E293" s="179"/>
      <c r="F293" s="179"/>
      <c r="G293" s="90"/>
      <c r="H293" s="90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398"/>
      <c r="X293" s="398"/>
      <c r="Y293" s="179"/>
      <c r="Z293" s="179"/>
      <c r="AA293" s="179"/>
    </row>
    <row r="294" spans="2:27" x14ac:dyDescent="0.35">
      <c r="B294" s="179"/>
      <c r="C294" s="179"/>
      <c r="D294" s="179"/>
      <c r="E294" s="179"/>
      <c r="F294" s="179"/>
      <c r="G294" s="90"/>
      <c r="H294" s="90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398"/>
      <c r="X294" s="398"/>
      <c r="Y294" s="179"/>
      <c r="Z294" s="179"/>
      <c r="AA294" s="179"/>
    </row>
    <row r="295" spans="2:27" x14ac:dyDescent="0.35">
      <c r="B295" s="179"/>
      <c r="C295" s="179"/>
      <c r="D295" s="179"/>
      <c r="E295" s="179"/>
      <c r="F295" s="179"/>
      <c r="G295" s="90"/>
      <c r="H295" s="90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398"/>
      <c r="X295" s="398"/>
      <c r="Y295" s="179"/>
      <c r="Z295" s="179"/>
      <c r="AA295" s="179"/>
    </row>
    <row r="296" spans="2:27" x14ac:dyDescent="0.35">
      <c r="B296" s="179"/>
      <c r="C296" s="179"/>
      <c r="D296" s="179"/>
      <c r="E296" s="179"/>
      <c r="F296" s="179"/>
      <c r="G296" s="90"/>
      <c r="H296" s="90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398"/>
      <c r="X296" s="398"/>
      <c r="Y296" s="179"/>
      <c r="Z296" s="179"/>
      <c r="AA296" s="179"/>
    </row>
    <row r="297" spans="2:27" x14ac:dyDescent="0.35">
      <c r="B297" s="179"/>
      <c r="C297" s="179"/>
      <c r="D297" s="179"/>
      <c r="E297" s="179"/>
      <c r="F297" s="179"/>
      <c r="G297" s="90"/>
      <c r="H297" s="90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398"/>
      <c r="X297" s="398"/>
      <c r="Y297" s="179"/>
      <c r="Z297" s="179"/>
      <c r="AA297" s="179"/>
    </row>
    <row r="298" spans="2:27" x14ac:dyDescent="0.35">
      <c r="B298" s="179"/>
      <c r="C298" s="179"/>
      <c r="D298" s="179"/>
      <c r="E298" s="179"/>
      <c r="F298" s="179"/>
      <c r="G298" s="90"/>
      <c r="H298" s="90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398"/>
      <c r="X298" s="398"/>
      <c r="Y298" s="179"/>
      <c r="Z298" s="179"/>
      <c r="AA298" s="179"/>
    </row>
    <row r="299" spans="2:27" x14ac:dyDescent="0.35">
      <c r="B299" s="179"/>
      <c r="C299" s="179"/>
      <c r="D299" s="179"/>
      <c r="E299" s="179"/>
      <c r="F299" s="179"/>
      <c r="G299" s="90"/>
      <c r="H299" s="90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398"/>
      <c r="X299" s="398"/>
      <c r="Y299" s="179"/>
      <c r="Z299" s="179"/>
      <c r="AA299" s="179"/>
    </row>
    <row r="300" spans="2:27" x14ac:dyDescent="0.35">
      <c r="B300" s="179"/>
      <c r="C300" s="179"/>
      <c r="D300" s="179"/>
      <c r="E300" s="179"/>
      <c r="F300" s="179"/>
      <c r="G300" s="90"/>
      <c r="H300" s="90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398"/>
      <c r="X300" s="398"/>
      <c r="Y300" s="179"/>
      <c r="Z300" s="179"/>
      <c r="AA300" s="179"/>
    </row>
    <row r="301" spans="2:27" x14ac:dyDescent="0.35">
      <c r="B301" s="179"/>
      <c r="C301" s="179"/>
      <c r="D301" s="179"/>
      <c r="E301" s="179"/>
      <c r="F301" s="179"/>
      <c r="G301" s="90"/>
      <c r="H301" s="90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398"/>
      <c r="X301" s="398"/>
      <c r="Y301" s="179"/>
      <c r="Z301" s="179"/>
      <c r="AA301" s="179"/>
    </row>
    <row r="302" spans="2:27" x14ac:dyDescent="0.35">
      <c r="B302" s="179"/>
      <c r="C302" s="179"/>
      <c r="D302" s="179"/>
      <c r="E302" s="179"/>
      <c r="F302" s="179"/>
      <c r="G302" s="90"/>
      <c r="H302" s="90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398"/>
      <c r="X302" s="398"/>
      <c r="Y302" s="179"/>
      <c r="Z302" s="179"/>
      <c r="AA302" s="179"/>
    </row>
    <row r="303" spans="2:27" x14ac:dyDescent="0.35">
      <c r="B303" s="179"/>
      <c r="C303" s="179"/>
      <c r="D303" s="179"/>
      <c r="E303" s="179"/>
      <c r="F303" s="179"/>
      <c r="G303" s="90"/>
      <c r="H303" s="90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398"/>
      <c r="X303" s="398"/>
      <c r="Y303" s="179"/>
      <c r="Z303" s="179"/>
      <c r="AA303" s="179"/>
    </row>
    <row r="304" spans="2:27" x14ac:dyDescent="0.35">
      <c r="B304" s="179"/>
      <c r="C304" s="179"/>
      <c r="D304" s="179"/>
      <c r="E304" s="179"/>
      <c r="F304" s="179"/>
      <c r="G304" s="90"/>
      <c r="H304" s="90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398"/>
      <c r="X304" s="398"/>
      <c r="Y304" s="179"/>
      <c r="Z304" s="179"/>
      <c r="AA304" s="179"/>
    </row>
    <row r="305" spans="2:27" x14ac:dyDescent="0.35">
      <c r="B305" s="179"/>
      <c r="C305" s="179"/>
      <c r="D305" s="179"/>
      <c r="E305" s="179"/>
      <c r="F305" s="179"/>
      <c r="G305" s="90"/>
      <c r="H305" s="90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398"/>
      <c r="X305" s="398"/>
      <c r="Y305" s="179"/>
      <c r="Z305" s="179"/>
      <c r="AA305" s="179"/>
    </row>
    <row r="306" spans="2:27" x14ac:dyDescent="0.35">
      <c r="B306" s="179"/>
      <c r="C306" s="179"/>
      <c r="D306" s="179"/>
      <c r="E306" s="179"/>
      <c r="F306" s="179"/>
      <c r="G306" s="90"/>
      <c r="H306" s="90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398"/>
      <c r="X306" s="398"/>
      <c r="Y306" s="179"/>
      <c r="Z306" s="179"/>
      <c r="AA306" s="179"/>
    </row>
    <row r="307" spans="2:27" x14ac:dyDescent="0.35">
      <c r="B307" s="179"/>
      <c r="C307" s="179"/>
      <c r="D307" s="179"/>
      <c r="E307" s="179"/>
      <c r="F307" s="179"/>
      <c r="G307" s="90"/>
      <c r="H307" s="90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398"/>
      <c r="X307" s="398"/>
      <c r="Y307" s="179"/>
      <c r="Z307" s="179"/>
      <c r="AA307" s="179"/>
    </row>
    <row r="308" spans="2:27" x14ac:dyDescent="0.35">
      <c r="B308" s="179"/>
      <c r="C308" s="179"/>
      <c r="D308" s="179"/>
      <c r="E308" s="179"/>
      <c r="F308" s="179"/>
      <c r="G308" s="90"/>
      <c r="H308" s="90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398"/>
      <c r="X308" s="398"/>
      <c r="Y308" s="179"/>
      <c r="Z308" s="179"/>
      <c r="AA308" s="179"/>
    </row>
    <row r="309" spans="2:27" x14ac:dyDescent="0.35"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398"/>
      <c r="X309" s="398"/>
      <c r="Y309" s="179"/>
      <c r="Z309" s="179"/>
      <c r="AA309" s="179"/>
    </row>
    <row r="310" spans="2:27" x14ac:dyDescent="0.35"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398"/>
      <c r="X310" s="398"/>
      <c r="Y310" s="179"/>
      <c r="Z310" s="179"/>
      <c r="AA310" s="179"/>
    </row>
    <row r="311" spans="2:27" x14ac:dyDescent="0.35"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398"/>
      <c r="X311" s="398"/>
      <c r="Y311" s="179"/>
      <c r="Z311" s="179"/>
      <c r="AA311" s="179"/>
    </row>
    <row r="312" spans="2:27" x14ac:dyDescent="0.35"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398"/>
      <c r="X312" s="398"/>
      <c r="Y312" s="179"/>
      <c r="Z312" s="179"/>
      <c r="AA312" s="179"/>
    </row>
    <row r="313" spans="2:27" x14ac:dyDescent="0.35"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398"/>
      <c r="X313" s="398"/>
      <c r="Y313" s="179"/>
      <c r="Z313" s="179"/>
      <c r="AA313" s="179"/>
    </row>
    <row r="314" spans="2:27" x14ac:dyDescent="0.35"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398"/>
      <c r="X314" s="398"/>
      <c r="Y314" s="179"/>
      <c r="Z314" s="179"/>
      <c r="AA314" s="179"/>
    </row>
    <row r="315" spans="2:27" x14ac:dyDescent="0.35"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398"/>
      <c r="X315" s="398"/>
      <c r="Y315" s="179"/>
      <c r="Z315" s="179"/>
      <c r="AA315" s="179"/>
    </row>
    <row r="316" spans="2:27" x14ac:dyDescent="0.35"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398"/>
      <c r="X316" s="398"/>
      <c r="Y316" s="179"/>
      <c r="Z316" s="179"/>
      <c r="AA316" s="179"/>
    </row>
    <row r="317" spans="2:27" x14ac:dyDescent="0.35"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398"/>
      <c r="X317" s="398"/>
      <c r="Y317" s="179"/>
      <c r="Z317" s="179"/>
      <c r="AA317" s="179"/>
    </row>
    <row r="318" spans="2:27" x14ac:dyDescent="0.35"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398"/>
      <c r="X318" s="398"/>
      <c r="Y318" s="179"/>
      <c r="Z318" s="179"/>
      <c r="AA318" s="179"/>
    </row>
    <row r="319" spans="2:27" x14ac:dyDescent="0.35"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398"/>
      <c r="X319" s="398"/>
      <c r="Y319" s="179"/>
      <c r="Z319" s="179"/>
      <c r="AA319" s="179"/>
    </row>
    <row r="320" spans="2:27" x14ac:dyDescent="0.35"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398"/>
      <c r="X320" s="398"/>
      <c r="Y320" s="179"/>
      <c r="Z320" s="179"/>
      <c r="AA320" s="179"/>
    </row>
    <row r="321" spans="2:27" x14ac:dyDescent="0.35"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398"/>
      <c r="X321" s="398"/>
      <c r="Y321" s="179"/>
      <c r="Z321" s="179"/>
      <c r="AA321" s="179"/>
    </row>
    <row r="322" spans="2:27" x14ac:dyDescent="0.35"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398"/>
      <c r="X322" s="398"/>
      <c r="Y322" s="179"/>
      <c r="Z322" s="179"/>
      <c r="AA322" s="179"/>
    </row>
    <row r="323" spans="2:27" x14ac:dyDescent="0.35"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398"/>
      <c r="X323" s="398"/>
      <c r="Y323" s="179"/>
      <c r="Z323" s="179"/>
      <c r="AA323" s="179"/>
    </row>
    <row r="324" spans="2:27" x14ac:dyDescent="0.35"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398"/>
      <c r="X324" s="398"/>
      <c r="Y324" s="179"/>
      <c r="Z324" s="179"/>
      <c r="AA324" s="179"/>
    </row>
    <row r="325" spans="2:27" x14ac:dyDescent="0.35"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398"/>
      <c r="X325" s="398"/>
      <c r="Y325" s="179"/>
      <c r="Z325" s="179"/>
      <c r="AA325" s="179"/>
    </row>
    <row r="326" spans="2:27" x14ac:dyDescent="0.35"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398"/>
      <c r="X326" s="398"/>
      <c r="Y326" s="179"/>
      <c r="Z326" s="179"/>
      <c r="AA326" s="179"/>
    </row>
    <row r="327" spans="2:27" x14ac:dyDescent="0.35"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398"/>
      <c r="X327" s="398"/>
      <c r="Y327" s="179"/>
      <c r="Z327" s="179"/>
      <c r="AA327" s="179"/>
    </row>
    <row r="328" spans="2:27" x14ac:dyDescent="0.35"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398"/>
      <c r="X328" s="398"/>
      <c r="Y328" s="179"/>
      <c r="Z328" s="179"/>
      <c r="AA328" s="179"/>
    </row>
    <row r="329" spans="2:27" x14ac:dyDescent="0.35"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398"/>
      <c r="X329" s="398"/>
      <c r="Y329" s="179"/>
      <c r="Z329" s="179"/>
      <c r="AA329" s="179"/>
    </row>
    <row r="330" spans="2:27" x14ac:dyDescent="0.35"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398"/>
      <c r="X330" s="398"/>
      <c r="Y330" s="179"/>
      <c r="Z330" s="179"/>
      <c r="AA330" s="179"/>
    </row>
    <row r="331" spans="2:27" x14ac:dyDescent="0.35"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398"/>
      <c r="X331" s="398"/>
      <c r="Y331" s="179"/>
      <c r="Z331" s="179"/>
      <c r="AA331" s="179"/>
    </row>
    <row r="332" spans="2:27" x14ac:dyDescent="0.35"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398"/>
      <c r="X332" s="398"/>
      <c r="Y332" s="179"/>
      <c r="Z332" s="179"/>
      <c r="AA332" s="179"/>
    </row>
    <row r="333" spans="2:27" x14ac:dyDescent="0.35"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398"/>
      <c r="X333" s="398"/>
      <c r="Y333" s="179"/>
      <c r="Z333" s="179"/>
      <c r="AA333" s="179"/>
    </row>
    <row r="334" spans="2:27" x14ac:dyDescent="0.35"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398"/>
      <c r="X334" s="398"/>
      <c r="Y334" s="179"/>
      <c r="Z334" s="179"/>
      <c r="AA334" s="179"/>
    </row>
    <row r="335" spans="2:27" x14ac:dyDescent="0.35"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398"/>
      <c r="X335" s="398"/>
      <c r="Y335" s="179"/>
      <c r="Z335" s="179"/>
      <c r="AA335" s="179"/>
    </row>
    <row r="336" spans="2:27" x14ac:dyDescent="0.35"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398"/>
      <c r="X336" s="398"/>
      <c r="Y336" s="179"/>
      <c r="Z336" s="179"/>
      <c r="AA336" s="179"/>
    </row>
    <row r="337" spans="2:27" x14ac:dyDescent="0.35">
      <c r="B337" s="179"/>
      <c r="C337" s="179"/>
      <c r="D337" s="179"/>
      <c r="E337" s="179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398"/>
      <c r="X337" s="398"/>
      <c r="Y337" s="179"/>
      <c r="Z337" s="179"/>
      <c r="AA337" s="179"/>
    </row>
    <row r="338" spans="2:27" x14ac:dyDescent="0.35">
      <c r="B338" s="179"/>
      <c r="C338" s="179"/>
      <c r="D338" s="179"/>
      <c r="E338" s="179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398"/>
      <c r="X338" s="398"/>
      <c r="Y338" s="179"/>
      <c r="Z338" s="179"/>
      <c r="AA338" s="179"/>
    </row>
    <row r="339" spans="2:27" x14ac:dyDescent="0.35">
      <c r="B339" s="179"/>
      <c r="C339" s="179"/>
      <c r="D339" s="179"/>
      <c r="E339" s="179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398"/>
      <c r="X339" s="398"/>
      <c r="Y339" s="179"/>
      <c r="Z339" s="179"/>
      <c r="AA339" s="179"/>
    </row>
    <row r="340" spans="2:27" x14ac:dyDescent="0.35"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398"/>
      <c r="X340" s="398"/>
      <c r="Y340" s="179"/>
      <c r="Z340" s="179"/>
      <c r="AA340" s="179"/>
    </row>
    <row r="341" spans="2:27" x14ac:dyDescent="0.35">
      <c r="B341" s="179"/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398"/>
      <c r="X341" s="398"/>
      <c r="Y341" s="179"/>
      <c r="Z341" s="179"/>
      <c r="AA341" s="179"/>
    </row>
    <row r="342" spans="2:27" x14ac:dyDescent="0.35"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398"/>
      <c r="X342" s="398"/>
      <c r="Y342" s="179"/>
      <c r="Z342" s="179"/>
      <c r="AA342" s="179"/>
    </row>
    <row r="343" spans="2:27" x14ac:dyDescent="0.35">
      <c r="B343" s="179"/>
      <c r="C343" s="179"/>
      <c r="D343" s="179"/>
      <c r="E343" s="179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398"/>
      <c r="X343" s="398"/>
      <c r="Y343" s="179"/>
      <c r="Z343" s="179"/>
      <c r="AA343" s="179"/>
    </row>
    <row r="344" spans="2:27" x14ac:dyDescent="0.35">
      <c r="B344" s="179"/>
      <c r="C344" s="179"/>
      <c r="D344" s="179"/>
      <c r="E344" s="179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398"/>
      <c r="X344" s="398"/>
      <c r="Y344" s="179"/>
      <c r="Z344" s="179"/>
      <c r="AA344" s="179"/>
    </row>
    <row r="345" spans="2:27" x14ac:dyDescent="0.35">
      <c r="B345" s="179"/>
      <c r="C345" s="179"/>
      <c r="D345" s="179"/>
      <c r="E345" s="179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398"/>
      <c r="X345" s="398"/>
      <c r="Y345" s="179"/>
      <c r="Z345" s="179"/>
      <c r="AA345" s="179"/>
    </row>
    <row r="346" spans="2:27" x14ac:dyDescent="0.35">
      <c r="B346" s="179"/>
      <c r="C346" s="179"/>
      <c r="D346" s="179"/>
      <c r="E346" s="179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398"/>
      <c r="X346" s="398"/>
      <c r="Y346" s="179"/>
      <c r="Z346" s="179"/>
      <c r="AA346" s="179"/>
    </row>
    <row r="347" spans="2:27" x14ac:dyDescent="0.35"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398"/>
      <c r="X347" s="398"/>
      <c r="Y347" s="179"/>
      <c r="Z347" s="179"/>
      <c r="AA347" s="179"/>
    </row>
    <row r="348" spans="2:27" x14ac:dyDescent="0.35">
      <c r="B348" s="179"/>
      <c r="C348" s="179"/>
      <c r="D348" s="179"/>
      <c r="E348" s="179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398"/>
      <c r="X348" s="398"/>
      <c r="Y348" s="179"/>
      <c r="Z348" s="179"/>
      <c r="AA348" s="179"/>
    </row>
    <row r="349" spans="2:27" x14ac:dyDescent="0.35">
      <c r="B349" s="179"/>
      <c r="C349" s="179"/>
      <c r="D349" s="179"/>
      <c r="E349" s="179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398"/>
      <c r="X349" s="398"/>
      <c r="Y349" s="179"/>
      <c r="Z349" s="179"/>
      <c r="AA349" s="179"/>
    </row>
    <row r="350" spans="2:27" x14ac:dyDescent="0.35"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398"/>
      <c r="X350" s="398"/>
      <c r="Y350" s="179"/>
      <c r="Z350" s="179"/>
      <c r="AA350" s="179"/>
    </row>
    <row r="351" spans="2:27" x14ac:dyDescent="0.35">
      <c r="B351" s="179"/>
      <c r="C351" s="179"/>
      <c r="D351" s="179"/>
      <c r="E351" s="179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398"/>
      <c r="X351" s="398"/>
      <c r="Y351" s="179"/>
      <c r="Z351" s="179"/>
      <c r="AA351" s="179"/>
    </row>
    <row r="352" spans="2:27" x14ac:dyDescent="0.35">
      <c r="B352" s="179"/>
      <c r="C352" s="179"/>
      <c r="D352" s="179"/>
      <c r="E352" s="179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398"/>
      <c r="X352" s="398"/>
      <c r="Y352" s="179"/>
      <c r="Z352" s="179"/>
      <c r="AA352" s="179"/>
    </row>
    <row r="353" spans="2:27" x14ac:dyDescent="0.35"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398"/>
      <c r="X353" s="398"/>
      <c r="Y353" s="179"/>
      <c r="Z353" s="179"/>
      <c r="AA353" s="179"/>
    </row>
    <row r="354" spans="2:27" x14ac:dyDescent="0.35"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398"/>
      <c r="X354" s="398"/>
      <c r="Y354" s="179"/>
      <c r="Z354" s="179"/>
      <c r="AA354" s="179"/>
    </row>
    <row r="355" spans="2:27" x14ac:dyDescent="0.35"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398"/>
      <c r="X355" s="398"/>
      <c r="Y355" s="179"/>
      <c r="Z355" s="179"/>
      <c r="AA355" s="179"/>
    </row>
    <row r="356" spans="2:27" x14ac:dyDescent="0.35"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398"/>
      <c r="X356" s="398"/>
      <c r="Y356" s="179"/>
      <c r="Z356" s="179"/>
      <c r="AA356" s="179"/>
    </row>
    <row r="357" spans="2:27" x14ac:dyDescent="0.35">
      <c r="B357" s="179"/>
      <c r="C357" s="179"/>
      <c r="D357" s="179"/>
      <c r="E357" s="179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398"/>
      <c r="X357" s="398"/>
      <c r="Y357" s="179"/>
      <c r="Z357" s="179"/>
      <c r="AA357" s="179"/>
    </row>
    <row r="358" spans="2:27" x14ac:dyDescent="0.35">
      <c r="B358" s="179"/>
      <c r="C358" s="179"/>
      <c r="D358" s="179"/>
      <c r="E358" s="179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398"/>
      <c r="X358" s="398"/>
      <c r="Y358" s="179"/>
      <c r="Z358" s="179"/>
      <c r="AA358" s="179"/>
    </row>
    <row r="359" spans="2:27" x14ac:dyDescent="0.35">
      <c r="B359" s="179"/>
      <c r="C359" s="179"/>
      <c r="D359" s="179"/>
      <c r="E359" s="179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398"/>
      <c r="X359" s="398"/>
      <c r="Y359" s="179"/>
      <c r="Z359" s="179"/>
      <c r="AA359" s="179"/>
    </row>
    <row r="360" spans="2:27" x14ac:dyDescent="0.35">
      <c r="B360" s="179"/>
      <c r="C360" s="179"/>
      <c r="D360" s="179"/>
      <c r="E360" s="179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398"/>
      <c r="X360" s="398"/>
      <c r="Y360" s="179"/>
      <c r="Z360" s="179"/>
      <c r="AA360" s="179"/>
    </row>
    <row r="361" spans="2:27" x14ac:dyDescent="0.35"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398"/>
      <c r="X361" s="398"/>
      <c r="Y361" s="179"/>
      <c r="Z361" s="179"/>
      <c r="AA361" s="179"/>
    </row>
    <row r="362" spans="2:27" x14ac:dyDescent="0.35"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398"/>
      <c r="X362" s="398"/>
      <c r="Y362" s="179"/>
      <c r="Z362" s="179"/>
      <c r="AA362" s="179"/>
    </row>
    <row r="363" spans="2:27" x14ac:dyDescent="0.35"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398"/>
      <c r="X363" s="398"/>
      <c r="Y363" s="179"/>
      <c r="Z363" s="179"/>
      <c r="AA363" s="179"/>
    </row>
    <row r="364" spans="2:27" x14ac:dyDescent="0.35">
      <c r="B364" s="179"/>
      <c r="C364" s="179"/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398"/>
      <c r="X364" s="398"/>
      <c r="Y364" s="179"/>
      <c r="Z364" s="179"/>
      <c r="AA364" s="179"/>
    </row>
    <row r="365" spans="2:27" x14ac:dyDescent="0.35">
      <c r="B365" s="179"/>
      <c r="C365" s="179"/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398"/>
      <c r="X365" s="398"/>
      <c r="Y365" s="179"/>
      <c r="Z365" s="179"/>
      <c r="AA365" s="179"/>
    </row>
    <row r="366" spans="2:27" x14ac:dyDescent="0.35"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398"/>
      <c r="X366" s="398"/>
      <c r="Y366" s="179"/>
      <c r="Z366" s="179"/>
      <c r="AA366" s="179"/>
    </row>
    <row r="367" spans="2:27" x14ac:dyDescent="0.35"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398"/>
      <c r="X367" s="398"/>
      <c r="Y367" s="179"/>
      <c r="Z367" s="179"/>
      <c r="AA367" s="179"/>
    </row>
    <row r="368" spans="2:27" x14ac:dyDescent="0.35">
      <c r="B368" s="179"/>
      <c r="C368" s="179"/>
      <c r="D368" s="179"/>
      <c r="E368" s="179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398"/>
      <c r="X368" s="398"/>
      <c r="Y368" s="179"/>
      <c r="Z368" s="179"/>
      <c r="AA368" s="179"/>
    </row>
    <row r="369" spans="2:27" x14ac:dyDescent="0.35">
      <c r="B369" s="179"/>
      <c r="C369" s="179"/>
      <c r="D369" s="179"/>
      <c r="E369" s="179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398"/>
      <c r="X369" s="398"/>
      <c r="Y369" s="179"/>
      <c r="Z369" s="179"/>
      <c r="AA369" s="179"/>
    </row>
    <row r="370" spans="2:27" x14ac:dyDescent="0.35">
      <c r="B370" s="179"/>
      <c r="C370" s="179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398"/>
      <c r="X370" s="398"/>
      <c r="Y370" s="179"/>
      <c r="Z370" s="179"/>
      <c r="AA370" s="179"/>
    </row>
    <row r="371" spans="2:27" x14ac:dyDescent="0.35"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398"/>
      <c r="X371" s="398"/>
      <c r="Y371" s="179"/>
      <c r="Z371" s="179"/>
      <c r="AA371" s="179"/>
    </row>
    <row r="372" spans="2:27" x14ac:dyDescent="0.35"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398"/>
      <c r="X372" s="398"/>
      <c r="Y372" s="179"/>
      <c r="Z372" s="179"/>
      <c r="AA372" s="179"/>
    </row>
    <row r="373" spans="2:27" x14ac:dyDescent="0.35">
      <c r="B373" s="179"/>
      <c r="C373" s="179"/>
      <c r="D373" s="179"/>
      <c r="E373" s="179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398"/>
      <c r="X373" s="398"/>
      <c r="Y373" s="179"/>
      <c r="Z373" s="179"/>
      <c r="AA373" s="179"/>
    </row>
    <row r="374" spans="2:27" x14ac:dyDescent="0.35">
      <c r="B374" s="179"/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398"/>
      <c r="X374" s="398"/>
      <c r="Y374" s="179"/>
      <c r="Z374" s="179"/>
      <c r="AA374" s="179"/>
    </row>
    <row r="375" spans="2:27" x14ac:dyDescent="0.35"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398"/>
      <c r="X375" s="398"/>
      <c r="Y375" s="179"/>
      <c r="Z375" s="179"/>
      <c r="AA375" s="179"/>
    </row>
    <row r="376" spans="2:27" x14ac:dyDescent="0.35"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398"/>
      <c r="X376" s="398"/>
      <c r="Y376" s="179"/>
      <c r="Z376" s="179"/>
      <c r="AA376" s="179"/>
    </row>
    <row r="377" spans="2:27" x14ac:dyDescent="0.35">
      <c r="B377" s="179"/>
      <c r="C377" s="179"/>
      <c r="D377" s="179"/>
      <c r="E377" s="179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398"/>
      <c r="X377" s="398"/>
      <c r="Y377" s="179"/>
      <c r="Z377" s="179"/>
      <c r="AA377" s="179"/>
    </row>
    <row r="378" spans="2:27" x14ac:dyDescent="0.35">
      <c r="B378" s="179"/>
      <c r="C378" s="179"/>
      <c r="D378" s="179"/>
      <c r="E378" s="179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398"/>
      <c r="X378" s="398"/>
      <c r="Y378" s="179"/>
      <c r="Z378" s="179"/>
      <c r="AA378" s="179"/>
    </row>
    <row r="379" spans="2:27" x14ac:dyDescent="0.35">
      <c r="B379" s="179"/>
      <c r="C379" s="179"/>
      <c r="D379" s="179"/>
      <c r="E379" s="179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398"/>
      <c r="X379" s="398"/>
      <c r="Y379" s="179"/>
      <c r="Z379" s="179"/>
      <c r="AA379" s="179"/>
    </row>
    <row r="380" spans="2:27" x14ac:dyDescent="0.35"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398"/>
      <c r="X380" s="398"/>
      <c r="Y380" s="179"/>
      <c r="Z380" s="179"/>
      <c r="AA380" s="179"/>
    </row>
    <row r="381" spans="2:27" x14ac:dyDescent="0.35"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398"/>
      <c r="X381" s="398"/>
      <c r="Y381" s="179"/>
      <c r="Z381" s="179"/>
      <c r="AA381" s="179"/>
    </row>
    <row r="382" spans="2:27" x14ac:dyDescent="0.35">
      <c r="B382" s="179"/>
      <c r="C382" s="179"/>
      <c r="D382" s="179"/>
      <c r="E382" s="179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398"/>
      <c r="X382" s="398"/>
      <c r="Y382" s="179"/>
      <c r="Z382" s="179"/>
      <c r="AA382" s="179"/>
    </row>
  </sheetData>
  <mergeCells count="386">
    <mergeCell ref="W379:X379"/>
    <mergeCell ref="W380:X380"/>
    <mergeCell ref="W381:X381"/>
    <mergeCell ref="W382:X382"/>
    <mergeCell ref="W374:X374"/>
    <mergeCell ref="W375:X375"/>
    <mergeCell ref="W376:X376"/>
    <mergeCell ref="W377:X377"/>
    <mergeCell ref="W378:X378"/>
    <mergeCell ref="W369:X369"/>
    <mergeCell ref="W370:X370"/>
    <mergeCell ref="W371:X371"/>
    <mergeCell ref="W372:X372"/>
    <mergeCell ref="W373:X373"/>
    <mergeCell ref="W364:X364"/>
    <mergeCell ref="W365:X365"/>
    <mergeCell ref="W366:X366"/>
    <mergeCell ref="W367:X367"/>
    <mergeCell ref="W368:X368"/>
    <mergeCell ref="W359:X359"/>
    <mergeCell ref="W360:X360"/>
    <mergeCell ref="W361:X361"/>
    <mergeCell ref="W362:X362"/>
    <mergeCell ref="W363:X363"/>
    <mergeCell ref="W354:X354"/>
    <mergeCell ref="W355:X355"/>
    <mergeCell ref="W356:X356"/>
    <mergeCell ref="W357:X357"/>
    <mergeCell ref="W358:X358"/>
    <mergeCell ref="W349:X349"/>
    <mergeCell ref="W350:X350"/>
    <mergeCell ref="W351:X351"/>
    <mergeCell ref="W352:X352"/>
    <mergeCell ref="W353:X353"/>
    <mergeCell ref="W344:X344"/>
    <mergeCell ref="W345:X345"/>
    <mergeCell ref="W346:X346"/>
    <mergeCell ref="W347:X347"/>
    <mergeCell ref="W348:X348"/>
    <mergeCell ref="W339:X339"/>
    <mergeCell ref="W340:X340"/>
    <mergeCell ref="W341:X341"/>
    <mergeCell ref="W342:X342"/>
    <mergeCell ref="W343:X343"/>
    <mergeCell ref="W334:X334"/>
    <mergeCell ref="W335:X335"/>
    <mergeCell ref="W336:X336"/>
    <mergeCell ref="W337:X337"/>
    <mergeCell ref="W338:X338"/>
    <mergeCell ref="W329:X329"/>
    <mergeCell ref="W330:X330"/>
    <mergeCell ref="W331:X331"/>
    <mergeCell ref="W332:X332"/>
    <mergeCell ref="W333:X333"/>
    <mergeCell ref="W324:X324"/>
    <mergeCell ref="W325:X325"/>
    <mergeCell ref="W326:X326"/>
    <mergeCell ref="W327:X327"/>
    <mergeCell ref="W328:X328"/>
    <mergeCell ref="W319:X319"/>
    <mergeCell ref="W320:X320"/>
    <mergeCell ref="W321:X321"/>
    <mergeCell ref="W322:X322"/>
    <mergeCell ref="W323:X323"/>
    <mergeCell ref="W314:X314"/>
    <mergeCell ref="W315:X315"/>
    <mergeCell ref="W316:X316"/>
    <mergeCell ref="W317:X317"/>
    <mergeCell ref="W318:X318"/>
    <mergeCell ref="W309:X309"/>
    <mergeCell ref="W310:X310"/>
    <mergeCell ref="W311:X311"/>
    <mergeCell ref="W312:X312"/>
    <mergeCell ref="W313:X313"/>
    <mergeCell ref="W304:X304"/>
    <mergeCell ref="W305:X305"/>
    <mergeCell ref="W306:X306"/>
    <mergeCell ref="W307:X307"/>
    <mergeCell ref="W308:X308"/>
    <mergeCell ref="W299:X299"/>
    <mergeCell ref="W300:X300"/>
    <mergeCell ref="W301:X301"/>
    <mergeCell ref="W302:X302"/>
    <mergeCell ref="W303:X303"/>
    <mergeCell ref="W294:X294"/>
    <mergeCell ref="W295:X295"/>
    <mergeCell ref="W296:X296"/>
    <mergeCell ref="W297:X297"/>
    <mergeCell ref="W298:X298"/>
    <mergeCell ref="W289:X289"/>
    <mergeCell ref="W290:X290"/>
    <mergeCell ref="W291:X291"/>
    <mergeCell ref="W292:X292"/>
    <mergeCell ref="W293:X293"/>
    <mergeCell ref="W284:X284"/>
    <mergeCell ref="W285:X285"/>
    <mergeCell ref="W286:X286"/>
    <mergeCell ref="W287:X287"/>
    <mergeCell ref="W288:X288"/>
    <mergeCell ref="W279:X279"/>
    <mergeCell ref="W280:X280"/>
    <mergeCell ref="W281:X281"/>
    <mergeCell ref="W282:X282"/>
    <mergeCell ref="W283:X283"/>
    <mergeCell ref="W274:X274"/>
    <mergeCell ref="W275:X275"/>
    <mergeCell ref="W276:X276"/>
    <mergeCell ref="W277:X277"/>
    <mergeCell ref="W278:X278"/>
    <mergeCell ref="W269:X269"/>
    <mergeCell ref="W270:X270"/>
    <mergeCell ref="W271:X271"/>
    <mergeCell ref="W272:X272"/>
    <mergeCell ref="W273:X273"/>
    <mergeCell ref="W264:X264"/>
    <mergeCell ref="W265:X265"/>
    <mergeCell ref="W266:X266"/>
    <mergeCell ref="W267:X267"/>
    <mergeCell ref="W268:X268"/>
    <mergeCell ref="W259:X259"/>
    <mergeCell ref="W260:X260"/>
    <mergeCell ref="W261:X261"/>
    <mergeCell ref="W262:X262"/>
    <mergeCell ref="W263:X263"/>
    <mergeCell ref="W254:X254"/>
    <mergeCell ref="W255:X255"/>
    <mergeCell ref="W256:X256"/>
    <mergeCell ref="W257:X257"/>
    <mergeCell ref="W258:X258"/>
    <mergeCell ref="W249:X249"/>
    <mergeCell ref="W250:X250"/>
    <mergeCell ref="W251:X251"/>
    <mergeCell ref="W252:X252"/>
    <mergeCell ref="W253:X253"/>
    <mergeCell ref="W244:X244"/>
    <mergeCell ref="W245:X245"/>
    <mergeCell ref="W246:X246"/>
    <mergeCell ref="W247:X247"/>
    <mergeCell ref="W248:X248"/>
    <mergeCell ref="W239:X239"/>
    <mergeCell ref="W240:X240"/>
    <mergeCell ref="W241:X241"/>
    <mergeCell ref="W242:X242"/>
    <mergeCell ref="W243:X243"/>
    <mergeCell ref="W234:X234"/>
    <mergeCell ref="W235:X235"/>
    <mergeCell ref="W236:X236"/>
    <mergeCell ref="W237:X237"/>
    <mergeCell ref="W238:X238"/>
    <mergeCell ref="W229:X229"/>
    <mergeCell ref="W230:X230"/>
    <mergeCell ref="W231:X231"/>
    <mergeCell ref="W232:X232"/>
    <mergeCell ref="W233:X233"/>
    <mergeCell ref="W224:X224"/>
    <mergeCell ref="W225:X225"/>
    <mergeCell ref="W226:X226"/>
    <mergeCell ref="W227:X227"/>
    <mergeCell ref="W228:X228"/>
    <mergeCell ref="W219:X219"/>
    <mergeCell ref="W220:X220"/>
    <mergeCell ref="W221:X221"/>
    <mergeCell ref="W222:X222"/>
    <mergeCell ref="W223:X223"/>
    <mergeCell ref="W214:X214"/>
    <mergeCell ref="W215:X215"/>
    <mergeCell ref="W216:X216"/>
    <mergeCell ref="W217:X217"/>
    <mergeCell ref="W218:X218"/>
    <mergeCell ref="W209:X209"/>
    <mergeCell ref="W210:X210"/>
    <mergeCell ref="W211:X211"/>
    <mergeCell ref="W212:X212"/>
    <mergeCell ref="W213:X213"/>
    <mergeCell ref="W204:X204"/>
    <mergeCell ref="W205:X205"/>
    <mergeCell ref="W206:X206"/>
    <mergeCell ref="W207:X207"/>
    <mergeCell ref="W208:X208"/>
    <mergeCell ref="W199:X199"/>
    <mergeCell ref="W200:X200"/>
    <mergeCell ref="W201:X201"/>
    <mergeCell ref="W202:X202"/>
    <mergeCell ref="W203:X203"/>
    <mergeCell ref="W194:X194"/>
    <mergeCell ref="W195:X195"/>
    <mergeCell ref="W196:X196"/>
    <mergeCell ref="W197:X197"/>
    <mergeCell ref="W198:X198"/>
    <mergeCell ref="W189:X189"/>
    <mergeCell ref="W190:X190"/>
    <mergeCell ref="W191:X191"/>
    <mergeCell ref="W192:X192"/>
    <mergeCell ref="W193:X193"/>
    <mergeCell ref="W184:X184"/>
    <mergeCell ref="W185:X185"/>
    <mergeCell ref="W186:X186"/>
    <mergeCell ref="W187:X187"/>
    <mergeCell ref="W188:X188"/>
    <mergeCell ref="W179:X179"/>
    <mergeCell ref="W180:X180"/>
    <mergeCell ref="W181:X181"/>
    <mergeCell ref="W182:X182"/>
    <mergeCell ref="W183:X183"/>
    <mergeCell ref="W174:X174"/>
    <mergeCell ref="W175:X175"/>
    <mergeCell ref="W176:X176"/>
    <mergeCell ref="W177:X177"/>
    <mergeCell ref="W178:X178"/>
    <mergeCell ref="W169:X169"/>
    <mergeCell ref="W170:X170"/>
    <mergeCell ref="W171:X171"/>
    <mergeCell ref="W172:X172"/>
    <mergeCell ref="W173:X173"/>
    <mergeCell ref="W164:X164"/>
    <mergeCell ref="W165:X165"/>
    <mergeCell ref="W166:X166"/>
    <mergeCell ref="W167:X167"/>
    <mergeCell ref="W168:X168"/>
    <mergeCell ref="W159:X159"/>
    <mergeCell ref="W160:X160"/>
    <mergeCell ref="W161:X161"/>
    <mergeCell ref="W162:X162"/>
    <mergeCell ref="W163:X163"/>
    <mergeCell ref="W154:X154"/>
    <mergeCell ref="W155:X155"/>
    <mergeCell ref="W156:X156"/>
    <mergeCell ref="W157:X157"/>
    <mergeCell ref="W158:X158"/>
    <mergeCell ref="W149:X149"/>
    <mergeCell ref="W150:X150"/>
    <mergeCell ref="W151:X151"/>
    <mergeCell ref="W152:X152"/>
    <mergeCell ref="W153:X153"/>
    <mergeCell ref="W144:X144"/>
    <mergeCell ref="W145:X145"/>
    <mergeCell ref="W146:X146"/>
    <mergeCell ref="W147:X147"/>
    <mergeCell ref="W148:X148"/>
    <mergeCell ref="W139:X139"/>
    <mergeCell ref="W140:X140"/>
    <mergeCell ref="W141:X141"/>
    <mergeCell ref="W142:X142"/>
    <mergeCell ref="W143:X143"/>
    <mergeCell ref="W134:X134"/>
    <mergeCell ref="W135:X135"/>
    <mergeCell ref="W136:X136"/>
    <mergeCell ref="W137:X137"/>
    <mergeCell ref="W138:X138"/>
    <mergeCell ref="W129:X129"/>
    <mergeCell ref="W130:X130"/>
    <mergeCell ref="W131:X131"/>
    <mergeCell ref="W132:X132"/>
    <mergeCell ref="W133:X133"/>
    <mergeCell ref="W124:X124"/>
    <mergeCell ref="W125:X125"/>
    <mergeCell ref="W126:X126"/>
    <mergeCell ref="W127:X127"/>
    <mergeCell ref="W128:X128"/>
    <mergeCell ref="W119:X119"/>
    <mergeCell ref="W120:X120"/>
    <mergeCell ref="W121:X121"/>
    <mergeCell ref="W122:X122"/>
    <mergeCell ref="W123:X123"/>
    <mergeCell ref="W114:X114"/>
    <mergeCell ref="W115:X115"/>
    <mergeCell ref="W116:X116"/>
    <mergeCell ref="W117:X117"/>
    <mergeCell ref="W118:X118"/>
    <mergeCell ref="W109:X109"/>
    <mergeCell ref="W110:X110"/>
    <mergeCell ref="W111:X111"/>
    <mergeCell ref="W112:X112"/>
    <mergeCell ref="W113:X113"/>
    <mergeCell ref="W104:X104"/>
    <mergeCell ref="W105:X105"/>
    <mergeCell ref="W106:X106"/>
    <mergeCell ref="W107:X107"/>
    <mergeCell ref="W108:X108"/>
    <mergeCell ref="W99:X99"/>
    <mergeCell ref="W100:X100"/>
    <mergeCell ref="W101:X101"/>
    <mergeCell ref="W102:X102"/>
    <mergeCell ref="W103:X103"/>
    <mergeCell ref="W94:X94"/>
    <mergeCell ref="W95:X95"/>
    <mergeCell ref="W96:X96"/>
    <mergeCell ref="W97:X97"/>
    <mergeCell ref="W98:X98"/>
    <mergeCell ref="W89:X89"/>
    <mergeCell ref="W90:X90"/>
    <mergeCell ref="W91:X91"/>
    <mergeCell ref="W92:X92"/>
    <mergeCell ref="W93:X93"/>
    <mergeCell ref="W84:X84"/>
    <mergeCell ref="W85:X85"/>
    <mergeCell ref="W86:X86"/>
    <mergeCell ref="W87:X87"/>
    <mergeCell ref="W88:X88"/>
    <mergeCell ref="W79:X79"/>
    <mergeCell ref="W80:X80"/>
    <mergeCell ref="W81:X81"/>
    <mergeCell ref="W82:X82"/>
    <mergeCell ref="W83:X83"/>
    <mergeCell ref="W74:X74"/>
    <mergeCell ref="W75:X75"/>
    <mergeCell ref="W76:X76"/>
    <mergeCell ref="W77:X77"/>
    <mergeCell ref="W78:X78"/>
    <mergeCell ref="W69:X69"/>
    <mergeCell ref="W70:X70"/>
    <mergeCell ref="W71:X71"/>
    <mergeCell ref="W72:X72"/>
    <mergeCell ref="W73:X73"/>
    <mergeCell ref="W64:X64"/>
    <mergeCell ref="W65:X65"/>
    <mergeCell ref="W66:X66"/>
    <mergeCell ref="W67:X67"/>
    <mergeCell ref="W68:X68"/>
    <mergeCell ref="W59:X59"/>
    <mergeCell ref="W60:X60"/>
    <mergeCell ref="W61:X61"/>
    <mergeCell ref="W62:X62"/>
    <mergeCell ref="W63:X63"/>
    <mergeCell ref="W54:X54"/>
    <mergeCell ref="W55:X55"/>
    <mergeCell ref="W56:X56"/>
    <mergeCell ref="W57:X57"/>
    <mergeCell ref="W58:X58"/>
    <mergeCell ref="W49:X49"/>
    <mergeCell ref="W50:X50"/>
    <mergeCell ref="W51:X51"/>
    <mergeCell ref="W52:X52"/>
    <mergeCell ref="W53:X53"/>
    <mergeCell ref="W44:X44"/>
    <mergeCell ref="W45:X45"/>
    <mergeCell ref="W46:X46"/>
    <mergeCell ref="W47:X47"/>
    <mergeCell ref="W48:X48"/>
    <mergeCell ref="W39:X39"/>
    <mergeCell ref="W40:X40"/>
    <mergeCell ref="W41:X41"/>
    <mergeCell ref="W42:X42"/>
    <mergeCell ref="B43:E43"/>
    <mergeCell ref="W43:X43"/>
    <mergeCell ref="W34:X34"/>
    <mergeCell ref="W35:X35"/>
    <mergeCell ref="W36:X36"/>
    <mergeCell ref="W37:X37"/>
    <mergeCell ref="W38:X38"/>
    <mergeCell ref="W16:X16"/>
    <mergeCell ref="W17:X17"/>
    <mergeCell ref="W29:X29"/>
    <mergeCell ref="W30:X30"/>
    <mergeCell ref="W31:X31"/>
    <mergeCell ref="W32:X32"/>
    <mergeCell ref="W33:X33"/>
    <mergeCell ref="W24:X24"/>
    <mergeCell ref="W25:X25"/>
    <mergeCell ref="W26:X26"/>
    <mergeCell ref="W27:X27"/>
    <mergeCell ref="W28:X28"/>
    <mergeCell ref="B3:F3"/>
    <mergeCell ref="I16:N16"/>
    <mergeCell ref="B27:F27"/>
    <mergeCell ref="B1:O1"/>
    <mergeCell ref="W1:X1"/>
    <mergeCell ref="W2:X2"/>
    <mergeCell ref="W3:X3"/>
    <mergeCell ref="W4:X4"/>
    <mergeCell ref="W5:X5"/>
    <mergeCell ref="W6:X6"/>
    <mergeCell ref="W7:X7"/>
    <mergeCell ref="W8:X8"/>
    <mergeCell ref="W9:X9"/>
    <mergeCell ref="W10:X10"/>
    <mergeCell ref="W11:X11"/>
    <mergeCell ref="W12:X12"/>
    <mergeCell ref="W19:X19"/>
    <mergeCell ref="W20:X20"/>
    <mergeCell ref="W21:X21"/>
    <mergeCell ref="W22:X22"/>
    <mergeCell ref="W23:X23"/>
    <mergeCell ref="W13:X13"/>
    <mergeCell ref="W14:X14"/>
    <mergeCell ref="W15:X1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9CE7-C1A3-4986-8936-138625DA2A43}">
  <sheetPr codeName="Sheet8"/>
  <dimension ref="A1:V138"/>
  <sheetViews>
    <sheetView showGridLines="0" topLeftCell="B121" zoomScale="90" zoomScaleNormal="90" workbookViewId="0">
      <selection activeCell="I7" sqref="I7:R69"/>
    </sheetView>
  </sheetViews>
  <sheetFormatPr defaultColWidth="8.7265625" defaultRowHeight="12.5" x14ac:dyDescent="0.25"/>
  <cols>
    <col min="1" max="1" width="2.26953125" style="37" hidden="1" customWidth="1"/>
    <col min="2" max="2" width="51.1796875" style="37" bestFit="1" customWidth="1"/>
    <col min="3" max="4" width="19.54296875" style="37" customWidth="1"/>
    <col min="5" max="6" width="22.54296875" style="37" customWidth="1"/>
    <col min="7" max="7" width="3" style="37" customWidth="1"/>
    <col min="8" max="8" width="18.7265625" style="37" customWidth="1"/>
    <col min="9" max="9" width="19.81640625" style="37" bestFit="1" customWidth="1"/>
    <col min="10" max="10" width="27.26953125" style="37" customWidth="1"/>
    <col min="11" max="11" width="16" style="37" customWidth="1"/>
    <col min="12" max="12" width="16.81640625" style="37" customWidth="1"/>
    <col min="13" max="13" width="14.7265625" style="37" customWidth="1"/>
    <col min="14" max="14" width="18.453125" style="37" customWidth="1"/>
    <col min="15" max="18" width="8.7265625" style="37"/>
    <col min="19" max="19" width="2.26953125" style="37" customWidth="1"/>
    <col min="20" max="21" width="8.7265625" style="37"/>
    <col min="22" max="22" width="11.54296875" style="37" customWidth="1"/>
    <col min="23" max="16384" width="8.7265625" style="37"/>
  </cols>
  <sheetData>
    <row r="1" spans="2:22" ht="13" x14ac:dyDescent="0.3">
      <c r="B1" s="201" t="s">
        <v>535</v>
      </c>
      <c r="C1" s="202"/>
      <c r="D1" s="202"/>
      <c r="E1" s="202"/>
      <c r="F1" s="202"/>
      <c r="G1" s="403"/>
      <c r="H1" s="403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403"/>
      <c r="T1" s="403"/>
      <c r="U1" s="202"/>
      <c r="V1" s="202"/>
    </row>
    <row r="2" spans="2:22" ht="14.5" x14ac:dyDescent="0.35">
      <c r="B2" s="90"/>
      <c r="C2" s="202"/>
      <c r="D2" s="202"/>
      <c r="E2" s="202"/>
      <c r="F2" s="202"/>
      <c r="G2" s="403"/>
      <c r="H2" s="403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403"/>
      <c r="T2" s="403"/>
      <c r="U2" s="202"/>
      <c r="V2" s="202"/>
    </row>
    <row r="3" spans="2:22" ht="13" x14ac:dyDescent="0.3">
      <c r="B3" s="201" t="s">
        <v>225</v>
      </c>
      <c r="C3" s="402"/>
      <c r="D3" s="402"/>
      <c r="E3" s="402"/>
      <c r="F3" s="203"/>
      <c r="G3" s="401"/>
      <c r="H3" s="401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403"/>
      <c r="T3" s="403"/>
      <c r="U3" s="202"/>
      <c r="V3" s="202"/>
    </row>
    <row r="4" spans="2:22" ht="13" x14ac:dyDescent="0.3">
      <c r="B4" s="201"/>
      <c r="C4" s="203"/>
      <c r="D4" s="203"/>
      <c r="E4" s="203"/>
      <c r="F4" s="203"/>
      <c r="G4" s="401"/>
      <c r="H4" s="401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403"/>
      <c r="T4" s="403"/>
      <c r="U4" s="202"/>
      <c r="V4" s="202"/>
    </row>
    <row r="5" spans="2:22" ht="13" x14ac:dyDescent="0.3">
      <c r="B5" s="205" t="s">
        <v>226</v>
      </c>
      <c r="C5" s="203"/>
      <c r="D5" s="203"/>
      <c r="E5" s="203"/>
      <c r="F5" s="203"/>
      <c r="G5" s="401"/>
      <c r="H5" s="401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403"/>
      <c r="T5" s="403"/>
      <c r="U5" s="202"/>
      <c r="V5" s="202"/>
    </row>
    <row r="6" spans="2:22" ht="13" x14ac:dyDescent="0.3">
      <c r="B6" s="201"/>
      <c r="C6" s="203"/>
      <c r="D6" s="203"/>
      <c r="E6" s="203"/>
      <c r="F6" s="203"/>
      <c r="G6" s="401"/>
      <c r="H6" s="4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403"/>
      <c r="T6" s="403"/>
      <c r="U6" s="202"/>
      <c r="V6" s="202"/>
    </row>
    <row r="7" spans="2:22" ht="13" x14ac:dyDescent="0.3">
      <c r="B7" s="201"/>
      <c r="C7" s="206" t="s">
        <v>227</v>
      </c>
      <c r="D7" s="206" t="s">
        <v>228</v>
      </c>
      <c r="E7" s="206" t="s">
        <v>229</v>
      </c>
      <c r="F7" s="206" t="s">
        <v>536</v>
      </c>
      <c r="G7" s="401"/>
      <c r="H7" s="401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403"/>
      <c r="T7" s="403"/>
      <c r="U7" s="202"/>
      <c r="V7" s="202"/>
    </row>
    <row r="8" spans="2:22" ht="13" x14ac:dyDescent="0.3">
      <c r="B8" s="202"/>
      <c r="C8" s="203" t="s">
        <v>230</v>
      </c>
      <c r="D8" s="203" t="s">
        <v>230</v>
      </c>
      <c r="E8" s="203" t="s">
        <v>230</v>
      </c>
      <c r="F8" s="203" t="s">
        <v>230</v>
      </c>
      <c r="G8" s="401"/>
      <c r="H8" s="401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403"/>
      <c r="T8" s="403"/>
      <c r="U8" s="202"/>
      <c r="V8" s="202"/>
    </row>
    <row r="9" spans="2:22" x14ac:dyDescent="0.25">
      <c r="B9" s="202" t="s">
        <v>231</v>
      </c>
      <c r="C9" s="207">
        <v>566826</v>
      </c>
      <c r="D9" s="207">
        <v>512284</v>
      </c>
      <c r="E9" s="207">
        <v>866716</v>
      </c>
      <c r="F9" s="207">
        <v>384303</v>
      </c>
      <c r="G9" s="401"/>
      <c r="H9" s="401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403"/>
      <c r="T9" s="403"/>
      <c r="U9" s="202"/>
      <c r="V9" s="202"/>
    </row>
    <row r="10" spans="2:22" x14ac:dyDescent="0.25">
      <c r="B10" s="202" t="s">
        <v>232</v>
      </c>
      <c r="C10" s="207">
        <v>209216</v>
      </c>
      <c r="D10" s="207">
        <v>243276</v>
      </c>
      <c r="E10" s="207">
        <v>6808</v>
      </c>
      <c r="F10" s="207">
        <v>23630</v>
      </c>
      <c r="G10" s="401"/>
      <c r="H10" s="4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403"/>
      <c r="T10" s="403"/>
      <c r="U10" s="202"/>
      <c r="V10" s="202"/>
    </row>
    <row r="11" spans="2:22" x14ac:dyDescent="0.25">
      <c r="B11" s="202" t="s">
        <v>233</v>
      </c>
      <c r="C11" s="207">
        <v>155262</v>
      </c>
      <c r="D11" s="207">
        <v>4708</v>
      </c>
      <c r="E11" s="202">
        <v>0</v>
      </c>
      <c r="F11" s="202">
        <v>364</v>
      </c>
      <c r="G11" s="401"/>
      <c r="H11" s="4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403"/>
      <c r="T11" s="403"/>
      <c r="U11" s="202"/>
      <c r="V11" s="202"/>
    </row>
    <row r="12" spans="2:22" x14ac:dyDescent="0.25">
      <c r="B12" s="202" t="s">
        <v>234</v>
      </c>
      <c r="C12" s="207">
        <v>33880</v>
      </c>
      <c r="D12" s="207">
        <v>10326</v>
      </c>
      <c r="E12" s="202">
        <v>0</v>
      </c>
      <c r="F12" s="202">
        <v>0</v>
      </c>
      <c r="G12" s="401"/>
      <c r="H12" s="401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403"/>
      <c r="T12" s="403"/>
      <c r="U12" s="202"/>
      <c r="V12" s="202"/>
    </row>
    <row r="13" spans="2:22" x14ac:dyDescent="0.25">
      <c r="B13" s="202" t="s">
        <v>235</v>
      </c>
      <c r="C13" s="207">
        <v>5918</v>
      </c>
      <c r="D13" s="207">
        <v>5953</v>
      </c>
      <c r="E13" s="207">
        <v>6272</v>
      </c>
      <c r="F13" s="202">
        <v>0</v>
      </c>
      <c r="G13" s="401"/>
      <c r="H13" s="401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403"/>
      <c r="T13" s="403"/>
      <c r="U13" s="202"/>
      <c r="V13" s="202"/>
    </row>
    <row r="14" spans="2:22" x14ac:dyDescent="0.25">
      <c r="B14" s="202" t="s">
        <v>236</v>
      </c>
      <c r="C14" s="207">
        <v>112332</v>
      </c>
      <c r="D14" s="207">
        <v>29745</v>
      </c>
      <c r="E14" s="207">
        <v>-2193</v>
      </c>
      <c r="F14" s="207">
        <v>23884</v>
      </c>
      <c r="G14" s="401"/>
      <c r="H14" s="401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403"/>
      <c r="T14" s="403"/>
      <c r="U14" s="202"/>
      <c r="V14" s="202"/>
    </row>
    <row r="15" spans="2:22" ht="13.5" thickBot="1" x14ac:dyDescent="0.35">
      <c r="B15" s="202"/>
      <c r="C15" s="208">
        <v>1083434</v>
      </c>
      <c r="D15" s="208">
        <v>806292</v>
      </c>
      <c r="E15" s="208">
        <v>877603</v>
      </c>
      <c r="F15" s="208">
        <v>432180</v>
      </c>
      <c r="G15" s="401"/>
      <c r="H15" s="401"/>
      <c r="I15" s="202"/>
      <c r="J15" s="202"/>
      <c r="K15" s="202"/>
      <c r="L15" s="202"/>
      <c r="M15" s="202"/>
      <c r="N15" s="209"/>
      <c r="O15" s="202"/>
      <c r="P15" s="202"/>
      <c r="Q15" s="202"/>
      <c r="R15" s="202"/>
      <c r="S15" s="403"/>
      <c r="T15" s="403"/>
      <c r="U15" s="202"/>
      <c r="V15" s="202"/>
    </row>
    <row r="16" spans="2:22" ht="13" thickTop="1" x14ac:dyDescent="0.25">
      <c r="B16" s="202"/>
      <c r="C16" s="210">
        <v>0.47699999999999998</v>
      </c>
      <c r="D16" s="210">
        <v>0.36499999999999999</v>
      </c>
      <c r="E16" s="210">
        <v>1.2E-2</v>
      </c>
      <c r="F16" s="210">
        <v>0.111</v>
      </c>
      <c r="G16" s="403"/>
      <c r="H16" s="403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403"/>
      <c r="T16" s="403"/>
      <c r="U16" s="202"/>
      <c r="V16" s="202"/>
    </row>
    <row r="17" spans="2:22" ht="13" x14ac:dyDescent="0.3">
      <c r="B17" s="205" t="s">
        <v>237</v>
      </c>
      <c r="C17" s="202"/>
      <c r="D17" s="202"/>
      <c r="E17" s="202"/>
      <c r="F17" s="202"/>
      <c r="G17" s="202"/>
      <c r="H17" s="211" t="s">
        <v>238</v>
      </c>
      <c r="I17" s="212"/>
      <c r="J17" s="212"/>
      <c r="K17" s="212"/>
      <c r="L17" s="212"/>
      <c r="M17" s="212"/>
      <c r="N17" s="202"/>
      <c r="O17" s="202"/>
      <c r="P17" s="202"/>
      <c r="Q17" s="202"/>
      <c r="R17" s="202"/>
      <c r="S17" s="403"/>
      <c r="T17" s="403"/>
      <c r="U17" s="202"/>
      <c r="V17" s="202"/>
    </row>
    <row r="18" spans="2:22" ht="26" x14ac:dyDescent="0.3">
      <c r="B18" s="201" t="s">
        <v>197</v>
      </c>
      <c r="C18" s="212" t="s">
        <v>198</v>
      </c>
      <c r="D18" s="201" t="s">
        <v>239</v>
      </c>
      <c r="E18" s="202"/>
      <c r="F18" s="202"/>
      <c r="G18" s="202"/>
      <c r="H18" s="213" t="s">
        <v>240</v>
      </c>
      <c r="I18" s="213" t="s">
        <v>241</v>
      </c>
      <c r="J18" s="213" t="s">
        <v>242</v>
      </c>
      <c r="K18" s="213" t="s">
        <v>243</v>
      </c>
      <c r="L18" s="213" t="s">
        <v>244</v>
      </c>
      <c r="M18" s="213" t="s">
        <v>245</v>
      </c>
      <c r="N18" s="202"/>
      <c r="O18" s="202"/>
      <c r="P18" s="202"/>
      <c r="Q18" s="202"/>
      <c r="R18" s="202"/>
      <c r="S18" s="403"/>
      <c r="T18" s="403"/>
      <c r="U18" s="202"/>
      <c r="V18" s="202"/>
    </row>
    <row r="19" spans="2:22" ht="14.5" x14ac:dyDescent="0.35">
      <c r="B19" s="214" t="s">
        <v>537</v>
      </c>
      <c r="C19" s="215">
        <v>-145288</v>
      </c>
      <c r="D19" s="216">
        <v>1</v>
      </c>
      <c r="E19" s="202"/>
      <c r="F19" s="202"/>
      <c r="G19" s="202"/>
      <c r="H19" s="217">
        <v>-145288</v>
      </c>
      <c r="I19" s="218"/>
      <c r="J19" s="218"/>
      <c r="K19" s="218"/>
      <c r="L19" s="218"/>
      <c r="M19" s="218"/>
      <c r="N19" s="202"/>
      <c r="O19" s="202"/>
      <c r="P19" s="202"/>
      <c r="Q19" s="202"/>
      <c r="R19" s="202"/>
      <c r="S19" s="403"/>
      <c r="T19" s="403"/>
      <c r="U19" s="202"/>
      <c r="V19" s="202"/>
    </row>
    <row r="20" spans="2:22" ht="14.5" x14ac:dyDescent="0.35">
      <c r="B20" s="214" t="s">
        <v>246</v>
      </c>
      <c r="C20" s="215">
        <v>-85476</v>
      </c>
      <c r="D20" s="216">
        <v>2</v>
      </c>
      <c r="E20" s="202"/>
      <c r="F20" s="202"/>
      <c r="G20" s="202"/>
      <c r="H20" s="217">
        <v>-85476</v>
      </c>
      <c r="I20" s="218"/>
      <c r="J20" s="218"/>
      <c r="K20" s="218"/>
      <c r="L20" s="218"/>
      <c r="M20" s="218"/>
      <c r="N20" s="202"/>
      <c r="O20" s="202"/>
      <c r="P20" s="202"/>
      <c r="Q20" s="202"/>
      <c r="R20" s="202"/>
      <c r="S20" s="403"/>
      <c r="T20" s="403"/>
      <c r="U20" s="202"/>
      <c r="V20" s="202"/>
    </row>
    <row r="21" spans="2:22" ht="14.5" x14ac:dyDescent="0.35">
      <c r="B21" s="214" t="s">
        <v>538</v>
      </c>
      <c r="C21" s="215">
        <v>-31318</v>
      </c>
      <c r="D21" s="216">
        <v>1</v>
      </c>
      <c r="E21" s="202"/>
      <c r="F21" s="202"/>
      <c r="G21" s="202"/>
      <c r="H21" s="217">
        <v>-31318</v>
      </c>
      <c r="I21" s="218"/>
      <c r="J21" s="218"/>
      <c r="K21" s="218"/>
      <c r="L21" s="218"/>
      <c r="M21" s="218"/>
      <c r="N21" s="202"/>
      <c r="O21" s="202"/>
      <c r="P21" s="202"/>
      <c r="Q21" s="202"/>
      <c r="R21" s="202"/>
      <c r="S21" s="403"/>
      <c r="T21" s="403"/>
      <c r="U21" s="202"/>
      <c r="V21" s="202"/>
    </row>
    <row r="22" spans="2:22" ht="14.5" x14ac:dyDescent="0.35">
      <c r="B22" s="214" t="s">
        <v>539</v>
      </c>
      <c r="C22" s="215">
        <v>-31019</v>
      </c>
      <c r="D22" s="216">
        <v>2</v>
      </c>
      <c r="E22" s="202"/>
      <c r="F22" s="202"/>
      <c r="G22" s="202"/>
      <c r="H22" s="217">
        <v>-7135</v>
      </c>
      <c r="I22" s="218"/>
      <c r="J22" s="218"/>
      <c r="K22" s="218"/>
      <c r="L22" s="218"/>
      <c r="M22" s="217">
        <v>-23884</v>
      </c>
      <c r="N22" s="202"/>
      <c r="O22" s="202"/>
      <c r="P22" s="202"/>
      <c r="Q22" s="202"/>
      <c r="R22" s="202"/>
      <c r="S22" s="403"/>
      <c r="T22" s="403"/>
      <c r="U22" s="202"/>
      <c r="V22" s="202"/>
    </row>
    <row r="23" spans="2:22" ht="14.5" x14ac:dyDescent="0.35">
      <c r="B23" s="214" t="s">
        <v>540</v>
      </c>
      <c r="C23" s="215">
        <v>-17470</v>
      </c>
      <c r="D23" s="216">
        <v>3</v>
      </c>
      <c r="E23" s="202"/>
      <c r="F23" s="202"/>
      <c r="G23" s="202"/>
      <c r="H23" s="217">
        <v>-17470</v>
      </c>
      <c r="I23" s="218"/>
      <c r="J23" s="218"/>
      <c r="K23" s="218"/>
      <c r="L23" s="218"/>
      <c r="M23" s="218"/>
      <c r="N23" s="202"/>
      <c r="O23" s="202"/>
      <c r="P23" s="202"/>
      <c r="Q23" s="202"/>
      <c r="R23" s="202"/>
      <c r="S23" s="403"/>
      <c r="T23" s="403"/>
      <c r="U23" s="202"/>
      <c r="V23" s="202"/>
    </row>
    <row r="24" spans="2:22" ht="15" thickBot="1" x14ac:dyDescent="0.4">
      <c r="B24" s="219"/>
      <c r="C24" s="220">
        <v>-310572</v>
      </c>
      <c r="D24" s="219"/>
      <c r="E24" s="202"/>
      <c r="F24" s="202"/>
      <c r="G24" s="202"/>
      <c r="H24" s="221">
        <v>-286688</v>
      </c>
      <c r="I24" s="222">
        <v>0</v>
      </c>
      <c r="J24" s="222">
        <v>0</v>
      </c>
      <c r="K24" s="222">
        <v>0</v>
      </c>
      <c r="L24" s="222">
        <v>0</v>
      </c>
      <c r="M24" s="221">
        <v>-23884</v>
      </c>
      <c r="N24" s="202"/>
      <c r="O24" s="202"/>
      <c r="P24" s="202"/>
      <c r="Q24" s="202"/>
      <c r="R24" s="202"/>
      <c r="S24" s="403"/>
      <c r="T24" s="403"/>
      <c r="U24" s="202"/>
      <c r="V24" s="202"/>
    </row>
    <row r="25" spans="2:22" ht="13.5" thickTop="1" x14ac:dyDescent="0.3">
      <c r="B25" s="202"/>
      <c r="C25" s="223">
        <v>-0.71899999999999997</v>
      </c>
      <c r="D25" s="201"/>
      <c r="E25" s="201"/>
      <c r="F25" s="201"/>
      <c r="G25" s="403"/>
      <c r="H25" s="403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403"/>
      <c r="T25" s="403"/>
      <c r="U25" s="202"/>
      <c r="V25" s="202"/>
    </row>
    <row r="26" spans="2:22" ht="13" x14ac:dyDescent="0.3">
      <c r="B26" s="202"/>
      <c r="C26" s="202"/>
      <c r="D26" s="201"/>
      <c r="E26" s="201"/>
      <c r="F26" s="201"/>
      <c r="G26" s="403"/>
      <c r="H26" s="403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403"/>
      <c r="T26" s="403"/>
      <c r="U26" s="202"/>
      <c r="V26" s="202"/>
    </row>
    <row r="27" spans="2:22" ht="13" x14ac:dyDescent="0.3">
      <c r="B27" s="205" t="s">
        <v>247</v>
      </c>
      <c r="C27" s="202"/>
      <c r="D27" s="202"/>
      <c r="E27" s="202"/>
      <c r="F27" s="202"/>
      <c r="G27" s="403"/>
      <c r="H27" s="403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403"/>
      <c r="T27" s="403"/>
      <c r="U27" s="202"/>
      <c r="V27" s="202"/>
    </row>
    <row r="28" spans="2:22" ht="13" x14ac:dyDescent="0.3">
      <c r="B28" s="202"/>
      <c r="C28" s="224" t="s">
        <v>248</v>
      </c>
      <c r="D28" s="224" t="s">
        <v>249</v>
      </c>
      <c r="E28" s="224" t="s">
        <v>250</v>
      </c>
      <c r="F28" s="224" t="s">
        <v>588</v>
      </c>
      <c r="G28" s="404"/>
      <c r="H28" s="404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403"/>
      <c r="T28" s="403"/>
      <c r="U28" s="202"/>
      <c r="V28" s="202"/>
    </row>
    <row r="29" spans="2:22" ht="14.5" x14ac:dyDescent="0.35">
      <c r="B29" s="202" t="s">
        <v>251</v>
      </c>
      <c r="C29" s="218">
        <v>19.809999999999999</v>
      </c>
      <c r="D29" s="225">
        <v>21.55</v>
      </c>
      <c r="E29" s="225">
        <v>16.45</v>
      </c>
      <c r="F29" s="225">
        <v>16.010000000000002</v>
      </c>
      <c r="G29" s="403"/>
      <c r="H29" s="403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403"/>
      <c r="T29" s="403"/>
      <c r="U29" s="202"/>
      <c r="V29" s="202"/>
    </row>
    <row r="30" spans="2:22" ht="14.5" x14ac:dyDescent="0.35">
      <c r="B30" s="202" t="s">
        <v>252</v>
      </c>
      <c r="C30" s="218">
        <v>17.260000000000002</v>
      </c>
      <c r="D30" s="225">
        <v>20.84</v>
      </c>
      <c r="E30" s="225">
        <v>17.57</v>
      </c>
      <c r="F30" s="225">
        <v>17.329999999999998</v>
      </c>
      <c r="G30" s="403"/>
      <c r="H30" s="403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403"/>
      <c r="T30" s="403"/>
      <c r="U30" s="202"/>
      <c r="V30" s="202"/>
    </row>
    <row r="31" spans="2:22" ht="14.5" x14ac:dyDescent="0.35">
      <c r="B31" s="202" t="s">
        <v>253</v>
      </c>
      <c r="C31" s="218">
        <v>16.52</v>
      </c>
      <c r="D31" s="225">
        <v>20.85</v>
      </c>
      <c r="E31" s="225">
        <v>14.35</v>
      </c>
      <c r="F31" s="225">
        <v>16.12</v>
      </c>
      <c r="G31" s="403"/>
      <c r="H31" s="403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403"/>
      <c r="T31" s="403"/>
      <c r="U31" s="202"/>
      <c r="V31" s="202"/>
    </row>
    <row r="32" spans="2:22" ht="13" x14ac:dyDescent="0.3">
      <c r="B32" s="202" t="s">
        <v>254</v>
      </c>
      <c r="C32" s="224">
        <v>17.86</v>
      </c>
      <c r="D32" s="224">
        <v>21.08</v>
      </c>
      <c r="E32" s="224">
        <v>16.12</v>
      </c>
      <c r="F32" s="224">
        <v>16.489999999999998</v>
      </c>
      <c r="G32" s="403"/>
      <c r="H32" s="403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403"/>
      <c r="T32" s="403"/>
      <c r="U32" s="202"/>
      <c r="V32" s="202"/>
    </row>
    <row r="33" spans="2:22" ht="13" x14ac:dyDescent="0.3">
      <c r="B33" s="202"/>
      <c r="C33" s="224"/>
      <c r="D33" s="224"/>
      <c r="E33" s="202"/>
      <c r="F33" s="202"/>
      <c r="G33" s="403"/>
      <c r="H33" s="403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403"/>
      <c r="T33" s="403"/>
      <c r="U33" s="202"/>
      <c r="V33" s="202"/>
    </row>
    <row r="34" spans="2:22" x14ac:dyDescent="0.25">
      <c r="B34" s="202"/>
      <c r="C34" s="202"/>
      <c r="D34" s="202"/>
      <c r="E34" s="202"/>
      <c r="F34" s="202"/>
      <c r="G34" s="403"/>
      <c r="H34" s="403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403"/>
      <c r="T34" s="403"/>
      <c r="U34" s="202"/>
      <c r="V34" s="202"/>
    </row>
    <row r="35" spans="2:22" ht="13.5" hidden="1" customHeight="1" thickBot="1" x14ac:dyDescent="0.3">
      <c r="B35" s="202"/>
      <c r="C35" s="202"/>
      <c r="D35" s="202"/>
      <c r="E35" s="202"/>
      <c r="F35" s="202"/>
      <c r="G35" s="403"/>
      <c r="H35" s="403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403"/>
      <c r="T35" s="403"/>
      <c r="U35" s="202"/>
      <c r="V35" s="202"/>
    </row>
    <row r="36" spans="2:22" ht="20.25" hidden="1" customHeight="1" thickTop="1" thickBot="1" x14ac:dyDescent="0.4">
      <c r="B36" s="226" t="s">
        <v>270</v>
      </c>
      <c r="C36" s="228"/>
      <c r="D36" s="229"/>
      <c r="E36" s="230"/>
      <c r="F36" s="227"/>
      <c r="G36" s="202"/>
      <c r="H36" s="226" t="s">
        <v>270</v>
      </c>
      <c r="I36" s="231"/>
      <c r="J36" s="232"/>
      <c r="K36" s="233"/>
      <c r="L36" s="202"/>
      <c r="M36" s="202"/>
      <c r="N36" s="202"/>
      <c r="O36" s="202"/>
      <c r="P36" s="202"/>
      <c r="Q36" s="202"/>
      <c r="R36" s="202"/>
      <c r="S36" s="403"/>
      <c r="T36" s="403"/>
      <c r="U36" s="202"/>
      <c r="V36" s="202"/>
    </row>
    <row r="37" spans="2:22" ht="14.5" hidden="1" customHeight="1" x14ac:dyDescent="0.35">
      <c r="B37" s="234"/>
      <c r="C37" s="235" t="s">
        <v>255</v>
      </c>
      <c r="D37" s="236" t="s">
        <v>256</v>
      </c>
      <c r="E37" s="236" t="s">
        <v>257</v>
      </c>
      <c r="F37" s="237"/>
      <c r="G37" s="202"/>
      <c r="H37" s="234"/>
      <c r="I37" s="238" t="s">
        <v>258</v>
      </c>
      <c r="J37" s="239" t="s">
        <v>259</v>
      </c>
      <c r="K37" s="240" t="s">
        <v>257</v>
      </c>
      <c r="L37" s="202"/>
      <c r="M37" s="202"/>
      <c r="N37" s="202"/>
      <c r="O37" s="202"/>
      <c r="P37" s="202"/>
      <c r="Q37" s="202"/>
      <c r="R37" s="202"/>
      <c r="S37" s="403"/>
      <c r="T37" s="403"/>
      <c r="U37" s="202"/>
      <c r="V37" s="202"/>
    </row>
    <row r="38" spans="2:22" ht="14.5" hidden="1" customHeight="1" x14ac:dyDescent="0.35">
      <c r="B38" s="241">
        <v>45383</v>
      </c>
      <c r="C38" s="242">
        <v>775</v>
      </c>
      <c r="D38" s="242">
        <v>326</v>
      </c>
      <c r="E38" s="243">
        <v>0.42059999999999997</v>
      </c>
      <c r="F38" s="244"/>
      <c r="G38" s="202"/>
      <c r="H38" s="245">
        <v>45383</v>
      </c>
      <c r="I38" s="246">
        <v>5586221.5700000003</v>
      </c>
      <c r="J38" s="246">
        <v>3004513.57</v>
      </c>
      <c r="K38" s="247">
        <v>0.53779999999999994</v>
      </c>
      <c r="L38" s="202"/>
      <c r="M38" s="202"/>
      <c r="N38" s="202"/>
      <c r="O38" s="202"/>
      <c r="P38" s="202"/>
      <c r="Q38" s="202"/>
      <c r="R38" s="202"/>
      <c r="S38" s="403"/>
      <c r="T38" s="403"/>
      <c r="U38" s="202"/>
      <c r="V38" s="202"/>
    </row>
    <row r="39" spans="2:22" ht="14.5" hidden="1" customHeight="1" x14ac:dyDescent="0.35">
      <c r="B39" s="241">
        <v>45413</v>
      </c>
      <c r="C39" s="248">
        <v>760</v>
      </c>
      <c r="D39" s="248">
        <v>307</v>
      </c>
      <c r="E39" s="243">
        <v>0.40389999999999998</v>
      </c>
      <c r="F39" s="244"/>
      <c r="G39" s="202"/>
      <c r="H39" s="245">
        <v>45413</v>
      </c>
      <c r="I39" s="249">
        <v>4235886.41</v>
      </c>
      <c r="J39" s="249">
        <v>2102334.5299999998</v>
      </c>
      <c r="K39" s="250">
        <v>0.49630000000000002</v>
      </c>
      <c r="L39" s="202"/>
      <c r="M39" s="202"/>
      <c r="N39" s="202"/>
      <c r="O39" s="202"/>
      <c r="P39" s="202"/>
      <c r="Q39" s="202"/>
      <c r="R39" s="202"/>
      <c r="S39" s="403"/>
      <c r="T39" s="403"/>
      <c r="U39" s="202"/>
      <c r="V39" s="202"/>
    </row>
    <row r="40" spans="2:22" ht="14.5" hidden="1" customHeight="1" x14ac:dyDescent="0.35">
      <c r="B40" s="241">
        <v>45444</v>
      </c>
      <c r="C40" s="248">
        <v>675</v>
      </c>
      <c r="D40" s="248">
        <v>323</v>
      </c>
      <c r="E40" s="243">
        <v>0.47849999999999998</v>
      </c>
      <c r="F40" s="244"/>
      <c r="G40" s="202"/>
      <c r="H40" s="245">
        <v>45444</v>
      </c>
      <c r="I40" s="249">
        <v>7082170.2599999998</v>
      </c>
      <c r="J40" s="249">
        <v>2728520.16</v>
      </c>
      <c r="K40" s="250">
        <v>0.38529999999999998</v>
      </c>
      <c r="L40" s="202"/>
      <c r="M40" s="202"/>
      <c r="N40" s="202"/>
      <c r="O40" s="202"/>
      <c r="P40" s="202"/>
      <c r="Q40" s="202"/>
      <c r="R40" s="202"/>
      <c r="S40" s="403"/>
      <c r="T40" s="403"/>
      <c r="U40" s="202"/>
      <c r="V40" s="202"/>
    </row>
    <row r="41" spans="2:22" ht="12.65" hidden="1" customHeight="1" x14ac:dyDescent="0.35">
      <c r="B41" s="251" t="s">
        <v>262</v>
      </c>
      <c r="C41" s="252">
        <v>737</v>
      </c>
      <c r="D41" s="252">
        <v>319</v>
      </c>
      <c r="E41" s="253">
        <v>0.43259999999999998</v>
      </c>
      <c r="F41" s="254"/>
      <c r="G41" s="202"/>
      <c r="H41" s="251" t="s">
        <v>262</v>
      </c>
      <c r="I41" s="255">
        <v>5634759.4100000001</v>
      </c>
      <c r="J41" s="255">
        <v>2611789.42</v>
      </c>
      <c r="K41" s="256">
        <v>0.46350000000000002</v>
      </c>
      <c r="L41" s="202"/>
      <c r="M41" s="202"/>
      <c r="N41" s="202"/>
      <c r="O41" s="202"/>
      <c r="P41" s="202"/>
      <c r="Q41" s="202"/>
      <c r="R41" s="202"/>
      <c r="S41" s="403"/>
      <c r="T41" s="403"/>
      <c r="U41" s="202"/>
      <c r="V41" s="202"/>
    </row>
    <row r="42" spans="2:22" ht="13" hidden="1" customHeight="1" thickBot="1" x14ac:dyDescent="0.3">
      <c r="B42" s="202"/>
      <c r="C42" s="204"/>
      <c r="D42" s="204"/>
      <c r="E42" s="204"/>
      <c r="F42" s="202"/>
      <c r="G42" s="403"/>
      <c r="H42" s="403"/>
      <c r="I42" s="218"/>
      <c r="J42" s="218"/>
      <c r="K42" s="218"/>
      <c r="L42" s="202"/>
      <c r="M42" s="202"/>
      <c r="N42" s="202"/>
      <c r="O42" s="202"/>
      <c r="P42" s="202"/>
      <c r="Q42" s="202"/>
      <c r="R42" s="202"/>
      <c r="S42" s="403"/>
      <c r="T42" s="403"/>
      <c r="U42" s="202"/>
      <c r="V42" s="202"/>
    </row>
    <row r="43" spans="2:22" ht="15" hidden="1" customHeight="1" thickBot="1" x14ac:dyDescent="0.4">
      <c r="B43" s="226" t="s">
        <v>271</v>
      </c>
      <c r="C43" s="257"/>
      <c r="D43" s="258"/>
      <c r="E43" s="259"/>
      <c r="F43" s="227"/>
      <c r="G43" s="202"/>
      <c r="H43" s="226" t="s">
        <v>271</v>
      </c>
      <c r="I43" s="260"/>
      <c r="J43" s="261"/>
      <c r="K43" s="262"/>
      <c r="L43" s="202"/>
      <c r="M43" s="202"/>
      <c r="N43" s="202"/>
      <c r="O43" s="202"/>
      <c r="P43" s="202"/>
      <c r="Q43" s="202"/>
      <c r="R43" s="202"/>
      <c r="S43" s="403"/>
      <c r="T43" s="403"/>
      <c r="U43" s="202"/>
      <c r="V43" s="202"/>
    </row>
    <row r="44" spans="2:22" ht="15.65" hidden="1" customHeight="1" thickTop="1" thickBot="1" x14ac:dyDescent="0.4">
      <c r="B44" s="234"/>
      <c r="C44" s="235" t="s">
        <v>255</v>
      </c>
      <c r="D44" s="236" t="s">
        <v>256</v>
      </c>
      <c r="E44" s="236" t="s">
        <v>257</v>
      </c>
      <c r="F44" s="237"/>
      <c r="G44" s="202"/>
      <c r="H44" s="234"/>
      <c r="I44" s="238" t="s">
        <v>258</v>
      </c>
      <c r="J44" s="239" t="s">
        <v>259</v>
      </c>
      <c r="K44" s="240" t="s">
        <v>257</v>
      </c>
      <c r="L44" s="202"/>
      <c r="M44" s="202"/>
      <c r="N44" s="202"/>
      <c r="O44" s="202"/>
      <c r="P44" s="202"/>
      <c r="Q44" s="202"/>
      <c r="R44" s="202"/>
      <c r="S44" s="403"/>
      <c r="T44" s="403"/>
      <c r="U44" s="202"/>
      <c r="V44" s="202"/>
    </row>
    <row r="45" spans="2:22" ht="14.5" hidden="1" customHeight="1" x14ac:dyDescent="0.35">
      <c r="B45" s="241">
        <v>45474</v>
      </c>
      <c r="C45" s="263">
        <v>732</v>
      </c>
      <c r="D45" s="263">
        <v>322</v>
      </c>
      <c r="E45" s="243">
        <v>0.43990000000000001</v>
      </c>
      <c r="F45" s="244"/>
      <c r="G45" s="202"/>
      <c r="H45" s="264">
        <v>45474</v>
      </c>
      <c r="I45" s="246">
        <v>8365341.4900000002</v>
      </c>
      <c r="J45" s="246">
        <v>6427715.2400000002</v>
      </c>
      <c r="K45" s="247">
        <v>0.76839999999999997</v>
      </c>
      <c r="L45" s="202"/>
      <c r="M45" s="202"/>
      <c r="N45" s="202"/>
      <c r="O45" s="202"/>
      <c r="P45" s="202"/>
      <c r="Q45" s="202"/>
      <c r="R45" s="202"/>
      <c r="S45" s="403"/>
      <c r="T45" s="403"/>
      <c r="U45" s="202"/>
      <c r="V45" s="202"/>
    </row>
    <row r="46" spans="2:22" ht="14.5" hidden="1" customHeight="1" x14ac:dyDescent="0.35">
      <c r="B46" s="241">
        <v>45505</v>
      </c>
      <c r="C46" s="265">
        <v>715</v>
      </c>
      <c r="D46" s="265">
        <v>302</v>
      </c>
      <c r="E46" s="243">
        <v>0.4224</v>
      </c>
      <c r="F46" s="244"/>
      <c r="G46" s="202"/>
      <c r="H46" s="264">
        <v>45505</v>
      </c>
      <c r="I46" s="249">
        <v>3400277.53</v>
      </c>
      <c r="J46" s="249">
        <v>2039762.19</v>
      </c>
      <c r="K46" s="250">
        <v>0.59989999999999999</v>
      </c>
      <c r="L46" s="202"/>
      <c r="M46" s="202"/>
      <c r="N46" s="202"/>
      <c r="O46" s="202"/>
      <c r="P46" s="202"/>
      <c r="Q46" s="202"/>
      <c r="R46" s="202"/>
      <c r="S46" s="403"/>
      <c r="T46" s="403"/>
      <c r="U46" s="202"/>
      <c r="V46" s="202"/>
    </row>
    <row r="47" spans="2:22" ht="14.5" hidden="1" customHeight="1" x14ac:dyDescent="0.35">
      <c r="B47" s="241">
        <v>45536</v>
      </c>
      <c r="C47" s="265">
        <v>695</v>
      </c>
      <c r="D47" s="265">
        <v>274</v>
      </c>
      <c r="E47" s="243">
        <v>0.39419999999999999</v>
      </c>
      <c r="F47" s="244"/>
      <c r="G47" s="202"/>
      <c r="H47" s="245">
        <v>45536</v>
      </c>
      <c r="I47" s="266">
        <v>3301192</v>
      </c>
      <c r="J47" s="249">
        <v>1520998</v>
      </c>
      <c r="K47" s="250">
        <v>0.4607</v>
      </c>
      <c r="L47" s="202"/>
      <c r="M47" s="202"/>
      <c r="N47" s="202"/>
      <c r="O47" s="202"/>
      <c r="P47" s="202"/>
      <c r="Q47" s="202"/>
      <c r="R47" s="202"/>
      <c r="S47" s="403"/>
      <c r="T47" s="403"/>
      <c r="U47" s="202"/>
      <c r="V47" s="202"/>
    </row>
    <row r="48" spans="2:22" ht="14.5" hidden="1" customHeight="1" x14ac:dyDescent="0.35">
      <c r="B48" s="251" t="s">
        <v>263</v>
      </c>
      <c r="C48" s="252">
        <v>714</v>
      </c>
      <c r="D48" s="252">
        <v>299</v>
      </c>
      <c r="E48" s="253">
        <v>0.41920000000000002</v>
      </c>
      <c r="F48" s="254"/>
      <c r="G48" s="202"/>
      <c r="H48" s="251" t="s">
        <v>263</v>
      </c>
      <c r="I48" s="255">
        <v>5022270.34</v>
      </c>
      <c r="J48" s="255">
        <v>3329491.81</v>
      </c>
      <c r="K48" s="256">
        <v>0.66290000000000004</v>
      </c>
      <c r="L48" s="202"/>
      <c r="M48" s="202"/>
      <c r="N48" s="202"/>
      <c r="O48" s="202"/>
      <c r="P48" s="202"/>
      <c r="Q48" s="202"/>
      <c r="R48" s="202"/>
      <c r="S48" s="403"/>
      <c r="T48" s="403"/>
      <c r="U48" s="202"/>
      <c r="V48" s="202"/>
    </row>
    <row r="49" spans="2:22" ht="12.65" hidden="1" customHeight="1" x14ac:dyDescent="0.25">
      <c r="B49" s="202"/>
      <c r="C49" s="202"/>
      <c r="D49" s="202"/>
      <c r="E49" s="202"/>
      <c r="F49" s="202"/>
      <c r="G49" s="403"/>
      <c r="H49" s="403"/>
      <c r="I49" s="218"/>
      <c r="J49" s="218"/>
      <c r="K49" s="218"/>
      <c r="L49" s="202"/>
      <c r="M49" s="202"/>
      <c r="N49" s="202"/>
      <c r="O49" s="202"/>
      <c r="P49" s="202"/>
      <c r="Q49" s="202"/>
      <c r="R49" s="202"/>
      <c r="S49" s="403"/>
      <c r="T49" s="403"/>
      <c r="U49" s="202"/>
      <c r="V49" s="202"/>
    </row>
    <row r="50" spans="2:22" ht="13" hidden="1" customHeight="1" thickBot="1" x14ac:dyDescent="0.4">
      <c r="B50" s="226" t="s">
        <v>272</v>
      </c>
      <c r="C50" s="228"/>
      <c r="D50" s="229"/>
      <c r="E50" s="230"/>
      <c r="F50" s="227"/>
      <c r="G50" s="202"/>
      <c r="H50" s="226" t="s">
        <v>272</v>
      </c>
      <c r="I50" s="231"/>
      <c r="J50" s="232"/>
      <c r="K50" s="233"/>
      <c r="L50" s="202"/>
      <c r="M50" s="202"/>
      <c r="N50" s="202"/>
      <c r="O50" s="202"/>
      <c r="P50" s="202"/>
      <c r="Q50" s="202"/>
      <c r="R50" s="202"/>
      <c r="S50" s="403"/>
      <c r="T50" s="403"/>
      <c r="U50" s="202"/>
      <c r="V50" s="202"/>
    </row>
    <row r="51" spans="2:22" ht="15" hidden="1" customHeight="1" thickBot="1" x14ac:dyDescent="0.4">
      <c r="B51" s="234"/>
      <c r="C51" s="235" t="s">
        <v>255</v>
      </c>
      <c r="D51" s="236" t="s">
        <v>256</v>
      </c>
      <c r="E51" s="236" t="s">
        <v>257</v>
      </c>
      <c r="F51" s="237"/>
      <c r="G51" s="202"/>
      <c r="H51" s="234"/>
      <c r="I51" s="238" t="s">
        <v>258</v>
      </c>
      <c r="J51" s="239" t="s">
        <v>259</v>
      </c>
      <c r="K51" s="240" t="s">
        <v>257</v>
      </c>
      <c r="L51" s="202"/>
      <c r="M51" s="202"/>
      <c r="N51" s="202"/>
      <c r="O51" s="202"/>
      <c r="P51" s="202"/>
      <c r="Q51" s="202"/>
      <c r="R51" s="202"/>
      <c r="S51" s="403"/>
      <c r="T51" s="403"/>
      <c r="U51" s="202"/>
      <c r="V51" s="202"/>
    </row>
    <row r="52" spans="2:22" ht="15.65" hidden="1" customHeight="1" thickTop="1" thickBot="1" x14ac:dyDescent="0.4">
      <c r="B52" s="241">
        <v>45566</v>
      </c>
      <c r="C52" s="263">
        <v>837</v>
      </c>
      <c r="D52" s="263">
        <v>363</v>
      </c>
      <c r="E52" s="243">
        <v>0.43369999999999997</v>
      </c>
      <c r="F52" s="244"/>
      <c r="G52" s="202"/>
      <c r="H52" s="241">
        <v>45566</v>
      </c>
      <c r="I52" s="246">
        <v>5053605.01</v>
      </c>
      <c r="J52" s="246">
        <v>1945168.44</v>
      </c>
      <c r="K52" s="247">
        <v>0.38490000000000002</v>
      </c>
      <c r="L52" s="202"/>
      <c r="M52" s="202"/>
      <c r="N52" s="202"/>
      <c r="O52" s="202"/>
      <c r="P52" s="202"/>
      <c r="Q52" s="202"/>
      <c r="R52" s="202"/>
      <c r="S52" s="403"/>
      <c r="T52" s="403"/>
      <c r="U52" s="202"/>
      <c r="V52" s="202"/>
    </row>
    <row r="53" spans="2:22" ht="14.5" hidden="1" customHeight="1" x14ac:dyDescent="0.35">
      <c r="B53" s="241">
        <v>45597</v>
      </c>
      <c r="C53" s="265">
        <v>779</v>
      </c>
      <c r="D53" s="265">
        <v>318</v>
      </c>
      <c r="E53" s="243">
        <v>0.40820000000000001</v>
      </c>
      <c r="F53" s="244"/>
      <c r="G53" s="202"/>
      <c r="H53" s="241">
        <v>45597</v>
      </c>
      <c r="I53" s="249">
        <v>4013455.99</v>
      </c>
      <c r="J53" s="249">
        <v>1941225.3</v>
      </c>
      <c r="K53" s="247">
        <v>0.48370000000000002</v>
      </c>
      <c r="L53" s="202"/>
      <c r="M53" s="202"/>
      <c r="N53" s="202"/>
      <c r="O53" s="202"/>
      <c r="P53" s="202"/>
      <c r="Q53" s="202"/>
      <c r="R53" s="202"/>
      <c r="S53" s="403"/>
      <c r="T53" s="403"/>
      <c r="U53" s="202"/>
      <c r="V53" s="202"/>
    </row>
    <row r="54" spans="2:22" ht="14.5" hidden="1" customHeight="1" x14ac:dyDescent="0.35">
      <c r="B54" s="241">
        <v>45627</v>
      </c>
      <c r="C54" s="265">
        <v>582</v>
      </c>
      <c r="D54" s="265">
        <v>245</v>
      </c>
      <c r="E54" s="243">
        <v>0.42099999999999999</v>
      </c>
      <c r="F54" s="244"/>
      <c r="G54" s="202"/>
      <c r="H54" s="241">
        <v>45627</v>
      </c>
      <c r="I54" s="249">
        <v>3042843.33</v>
      </c>
      <c r="J54" s="249">
        <v>986047.37</v>
      </c>
      <c r="K54" s="247">
        <v>0.3241</v>
      </c>
      <c r="L54" s="202"/>
      <c r="M54" s="202"/>
      <c r="N54" s="202"/>
      <c r="O54" s="202"/>
      <c r="P54" s="202"/>
      <c r="Q54" s="202"/>
      <c r="R54" s="202"/>
      <c r="S54" s="403"/>
      <c r="T54" s="403"/>
      <c r="U54" s="202"/>
      <c r="V54" s="202"/>
    </row>
    <row r="55" spans="2:22" ht="14.5" hidden="1" customHeight="1" x14ac:dyDescent="0.35">
      <c r="B55" s="251" t="s">
        <v>260</v>
      </c>
      <c r="C55" s="252">
        <v>733</v>
      </c>
      <c r="D55" s="252">
        <v>309</v>
      </c>
      <c r="E55" s="253">
        <v>0.42130000000000001</v>
      </c>
      <c r="F55" s="254"/>
      <c r="G55" s="202"/>
      <c r="H55" s="251" t="s">
        <v>260</v>
      </c>
      <c r="I55" s="267">
        <v>4036634.78</v>
      </c>
      <c r="J55" s="267">
        <v>1624147.04</v>
      </c>
      <c r="K55" s="256">
        <v>0.40239999999999998</v>
      </c>
      <c r="L55" s="202"/>
      <c r="M55" s="202"/>
      <c r="N55" s="202"/>
      <c r="O55" s="202"/>
      <c r="P55" s="202"/>
      <c r="Q55" s="202"/>
      <c r="R55" s="202"/>
      <c r="S55" s="403"/>
      <c r="T55" s="403"/>
      <c r="U55" s="202"/>
      <c r="V55" s="202"/>
    </row>
    <row r="56" spans="2:22" ht="14.5" hidden="1" customHeight="1" x14ac:dyDescent="0.25">
      <c r="B56" s="202"/>
      <c r="C56" s="204"/>
      <c r="D56" s="204"/>
      <c r="E56" s="204"/>
      <c r="F56" s="202"/>
      <c r="G56" s="403"/>
      <c r="H56" s="403"/>
      <c r="I56" s="218"/>
      <c r="J56" s="218"/>
      <c r="K56" s="218"/>
      <c r="L56" s="202"/>
      <c r="M56" s="202"/>
      <c r="N56" s="202"/>
      <c r="O56" s="202"/>
      <c r="P56" s="202"/>
      <c r="Q56" s="202"/>
      <c r="R56" s="202"/>
      <c r="S56" s="403"/>
      <c r="T56" s="403"/>
      <c r="U56" s="202"/>
      <c r="V56" s="202"/>
    </row>
    <row r="57" spans="2:22" ht="13" hidden="1" customHeight="1" thickBot="1" x14ac:dyDescent="0.4">
      <c r="B57" s="226" t="s">
        <v>541</v>
      </c>
      <c r="C57" s="257"/>
      <c r="D57" s="258"/>
      <c r="E57" s="259"/>
      <c r="F57" s="227"/>
      <c r="G57" s="202"/>
      <c r="H57" s="226" t="s">
        <v>541</v>
      </c>
      <c r="I57" s="231"/>
      <c r="J57" s="232"/>
      <c r="K57" s="233"/>
      <c r="L57" s="202"/>
      <c r="M57" s="202"/>
      <c r="N57" s="202"/>
      <c r="O57" s="202"/>
      <c r="P57" s="202"/>
      <c r="Q57" s="202"/>
      <c r="R57" s="202"/>
      <c r="S57" s="403"/>
      <c r="T57" s="403"/>
      <c r="U57" s="202"/>
      <c r="V57" s="202"/>
    </row>
    <row r="58" spans="2:22" ht="15" hidden="1" customHeight="1" thickBot="1" x14ac:dyDescent="0.4">
      <c r="B58" s="234"/>
      <c r="C58" s="235" t="s">
        <v>255</v>
      </c>
      <c r="D58" s="235" t="s">
        <v>256</v>
      </c>
      <c r="E58" s="236" t="s">
        <v>257</v>
      </c>
      <c r="F58" s="237"/>
      <c r="G58" s="202"/>
      <c r="H58" s="234"/>
      <c r="I58" s="238" t="s">
        <v>258</v>
      </c>
      <c r="J58" s="239" t="s">
        <v>259</v>
      </c>
      <c r="K58" s="240" t="s">
        <v>257</v>
      </c>
      <c r="L58" s="202"/>
      <c r="M58" s="202"/>
      <c r="N58" s="202"/>
      <c r="O58" s="202"/>
      <c r="P58" s="202"/>
      <c r="Q58" s="202"/>
      <c r="R58" s="202"/>
      <c r="S58" s="403"/>
      <c r="T58" s="403"/>
      <c r="U58" s="202"/>
      <c r="V58" s="202"/>
    </row>
    <row r="59" spans="2:22" ht="15.65" hidden="1" customHeight="1" thickTop="1" thickBot="1" x14ac:dyDescent="0.4">
      <c r="B59" s="241">
        <v>45658</v>
      </c>
      <c r="C59" s="263">
        <v>742</v>
      </c>
      <c r="D59" s="263">
        <v>300</v>
      </c>
      <c r="E59" s="243">
        <v>0.40429999999999999</v>
      </c>
      <c r="F59" s="244"/>
      <c r="G59" s="202"/>
      <c r="H59" s="241">
        <v>45658</v>
      </c>
      <c r="I59" s="246">
        <v>3797442</v>
      </c>
      <c r="J59" s="246">
        <v>1787808</v>
      </c>
      <c r="K59" s="247">
        <v>0.4708</v>
      </c>
      <c r="L59" s="202"/>
      <c r="M59" s="202"/>
      <c r="N59" s="202"/>
      <c r="O59" s="202"/>
      <c r="P59" s="202"/>
      <c r="Q59" s="202"/>
      <c r="R59" s="202"/>
      <c r="S59" s="403"/>
      <c r="T59" s="403"/>
      <c r="U59" s="202"/>
      <c r="V59" s="202"/>
    </row>
    <row r="60" spans="2:22" ht="14.5" hidden="1" customHeight="1" x14ac:dyDescent="0.35">
      <c r="B60" s="241">
        <v>45689</v>
      </c>
      <c r="C60" s="265">
        <v>709</v>
      </c>
      <c r="D60" s="265">
        <v>294</v>
      </c>
      <c r="E60" s="243">
        <v>0.41470000000000001</v>
      </c>
      <c r="F60" s="244"/>
      <c r="G60" s="202"/>
      <c r="H60" s="241">
        <v>45689</v>
      </c>
      <c r="I60" s="249">
        <v>2529471</v>
      </c>
      <c r="J60" s="249">
        <v>1088401</v>
      </c>
      <c r="K60" s="247">
        <v>0.43030000000000002</v>
      </c>
      <c r="L60" s="202"/>
      <c r="M60" s="202"/>
      <c r="N60" s="202"/>
      <c r="O60" s="202"/>
      <c r="P60" s="202"/>
      <c r="Q60" s="202"/>
      <c r="R60" s="202"/>
      <c r="S60" s="403"/>
      <c r="T60" s="403"/>
      <c r="U60" s="202"/>
      <c r="V60" s="202"/>
    </row>
    <row r="61" spans="2:22" ht="14.5" hidden="1" customHeight="1" x14ac:dyDescent="0.35">
      <c r="B61" s="241">
        <v>45717</v>
      </c>
      <c r="C61" s="265">
        <v>738</v>
      </c>
      <c r="D61" s="265">
        <v>296</v>
      </c>
      <c r="E61" s="243">
        <v>0.40110000000000001</v>
      </c>
      <c r="F61" s="244"/>
      <c r="G61" s="202"/>
      <c r="H61" s="241">
        <v>45717</v>
      </c>
      <c r="I61" s="249">
        <v>6927987.6100000003</v>
      </c>
      <c r="J61" s="249">
        <v>2117714.83</v>
      </c>
      <c r="K61" s="247">
        <v>0.30570000000000003</v>
      </c>
      <c r="L61" s="202"/>
      <c r="M61" s="202"/>
      <c r="N61" s="202"/>
      <c r="O61" s="202"/>
      <c r="P61" s="202"/>
      <c r="Q61" s="202"/>
      <c r="R61" s="202"/>
      <c r="S61" s="403"/>
      <c r="T61" s="403"/>
      <c r="U61" s="202"/>
      <c r="V61" s="202"/>
    </row>
    <row r="62" spans="2:22" ht="14.5" hidden="1" customHeight="1" x14ac:dyDescent="0.35">
      <c r="B62" s="251" t="s">
        <v>261</v>
      </c>
      <c r="C62" s="252">
        <v>730</v>
      </c>
      <c r="D62" s="252">
        <v>297</v>
      </c>
      <c r="E62" s="243">
        <v>0.40660000000000002</v>
      </c>
      <c r="F62" s="254"/>
      <c r="G62" s="202"/>
      <c r="H62" s="251" t="s">
        <v>261</v>
      </c>
      <c r="I62" s="267">
        <v>4418300.2</v>
      </c>
      <c r="J62" s="267">
        <v>1664641.28</v>
      </c>
      <c r="K62" s="256">
        <v>0.37680000000000002</v>
      </c>
      <c r="L62" s="202"/>
      <c r="M62" s="202"/>
      <c r="N62" s="202"/>
      <c r="O62" s="202"/>
      <c r="P62" s="202"/>
      <c r="Q62" s="202"/>
      <c r="R62" s="202"/>
      <c r="S62" s="403"/>
      <c r="T62" s="403"/>
      <c r="U62" s="202"/>
      <c r="V62" s="202"/>
    </row>
    <row r="63" spans="2:22" ht="14.5" hidden="1" x14ac:dyDescent="0.35">
      <c r="B63" s="76" t="s">
        <v>263</v>
      </c>
      <c r="C63" s="77">
        <v>785</v>
      </c>
      <c r="D63" s="77">
        <v>260</v>
      </c>
      <c r="E63" s="83">
        <v>0.33121019108280253</v>
      </c>
      <c r="F63" s="139"/>
      <c r="H63" s="76" t="s">
        <v>263</v>
      </c>
      <c r="I63" s="102">
        <v>-5973518.6200000001</v>
      </c>
      <c r="J63" s="102">
        <v>-3704070.63</v>
      </c>
      <c r="K63" s="83">
        <v>0.62008187562994488</v>
      </c>
    </row>
    <row r="64" spans="2:22" hidden="1" x14ac:dyDescent="0.25">
      <c r="C64" s="85"/>
      <c r="D64" s="85"/>
      <c r="I64" s="85"/>
      <c r="J64" s="85"/>
    </row>
    <row r="65" spans="2:11" ht="13" hidden="1" thickBot="1" x14ac:dyDescent="0.3">
      <c r="C65" s="85"/>
      <c r="D65" s="85"/>
      <c r="G65" s="85"/>
    </row>
    <row r="66" spans="2:11" ht="15" hidden="1" thickBot="1" x14ac:dyDescent="0.4">
      <c r="B66" s="66" t="s">
        <v>264</v>
      </c>
      <c r="C66" s="67"/>
      <c r="D66" s="68"/>
      <c r="E66" s="69"/>
      <c r="F66"/>
      <c r="H66" s="66" t="s">
        <v>264</v>
      </c>
      <c r="I66" s="67"/>
      <c r="J66" s="68"/>
      <c r="K66" s="69"/>
    </row>
    <row r="67" spans="2:11" ht="15.5" hidden="1" thickTop="1" thickBot="1" x14ac:dyDescent="0.4">
      <c r="B67" s="70"/>
      <c r="C67" s="71" t="s">
        <v>255</v>
      </c>
      <c r="D67" s="72" t="s">
        <v>256</v>
      </c>
      <c r="E67" s="73" t="s">
        <v>257</v>
      </c>
      <c r="F67" s="140"/>
      <c r="H67" s="70"/>
      <c r="I67" s="78" t="s">
        <v>258</v>
      </c>
      <c r="J67" s="79" t="s">
        <v>259</v>
      </c>
      <c r="K67" s="80" t="s">
        <v>257</v>
      </c>
    </row>
    <row r="68" spans="2:11" ht="14.5" hidden="1" x14ac:dyDescent="0.35">
      <c r="B68" s="74">
        <v>44470</v>
      </c>
      <c r="C68" s="75">
        <v>854</v>
      </c>
      <c r="D68" s="75">
        <v>260</v>
      </c>
      <c r="E68" s="82">
        <v>0.3044496487119438</v>
      </c>
      <c r="F68" s="138"/>
      <c r="H68" s="38">
        <v>44470</v>
      </c>
      <c r="I68" s="81">
        <v>-3976981.81</v>
      </c>
      <c r="J68" s="81">
        <v>-1095897.94</v>
      </c>
      <c r="K68" s="82">
        <v>0.27556020931360509</v>
      </c>
    </row>
    <row r="69" spans="2:11" ht="14.5" hidden="1" x14ac:dyDescent="0.35">
      <c r="B69" s="74">
        <v>44501</v>
      </c>
      <c r="C69" s="75">
        <v>801</v>
      </c>
      <c r="D69" s="75">
        <v>296</v>
      </c>
      <c r="E69" s="82">
        <v>0.36953807740324596</v>
      </c>
      <c r="F69" s="138"/>
      <c r="H69" s="38">
        <v>44501</v>
      </c>
      <c r="I69" s="81">
        <v>-4455399.2699999996</v>
      </c>
      <c r="J69" s="81">
        <v>-2983650.43</v>
      </c>
      <c r="K69" s="82">
        <v>0.66967071842250414</v>
      </c>
    </row>
    <row r="70" spans="2:11" ht="14.5" hidden="1" x14ac:dyDescent="0.35">
      <c r="B70" s="74">
        <v>44531</v>
      </c>
      <c r="C70" s="75">
        <v>744</v>
      </c>
      <c r="D70" s="75">
        <v>252</v>
      </c>
      <c r="E70" s="82">
        <v>0.33870967741935482</v>
      </c>
      <c r="F70" s="138"/>
      <c r="H70" s="38">
        <v>44531</v>
      </c>
      <c r="I70" s="81">
        <v>-3967220.67</v>
      </c>
      <c r="J70" s="81">
        <v>-2426218.4900000002</v>
      </c>
      <c r="K70" s="82">
        <v>0.61156630593982064</v>
      </c>
    </row>
    <row r="71" spans="2:11" ht="14.5" hidden="1" x14ac:dyDescent="0.35">
      <c r="B71" s="76" t="s">
        <v>260</v>
      </c>
      <c r="C71" s="77">
        <v>800</v>
      </c>
      <c r="D71" s="77">
        <v>269</v>
      </c>
      <c r="E71" s="83">
        <v>0.33624999999999999</v>
      </c>
      <c r="F71" s="139"/>
      <c r="H71" s="76" t="s">
        <v>260</v>
      </c>
      <c r="I71" s="102">
        <v>-4133200.58</v>
      </c>
      <c r="J71" s="102">
        <v>-2168588.9500000002</v>
      </c>
      <c r="K71" s="83">
        <v>0.52467546832677547</v>
      </c>
    </row>
    <row r="72" spans="2:11" hidden="1" x14ac:dyDescent="0.25">
      <c r="C72" s="85"/>
      <c r="D72" s="85"/>
      <c r="I72" s="85"/>
      <c r="J72" s="85"/>
    </row>
    <row r="73" spans="2:11" ht="13" hidden="1" thickBot="1" x14ac:dyDescent="0.3"/>
    <row r="74" spans="2:11" ht="15" hidden="1" thickBot="1" x14ac:dyDescent="0.4">
      <c r="B74" s="66" t="s">
        <v>265</v>
      </c>
      <c r="C74" s="67"/>
      <c r="D74" s="68"/>
      <c r="E74" s="69"/>
      <c r="F74"/>
      <c r="H74" s="66" t="s">
        <v>265</v>
      </c>
      <c r="I74" s="67"/>
      <c r="J74" s="68"/>
      <c r="K74" s="69"/>
    </row>
    <row r="75" spans="2:11" ht="15.5" hidden="1" thickTop="1" thickBot="1" x14ac:dyDescent="0.4">
      <c r="B75" s="70"/>
      <c r="C75" s="71" t="s">
        <v>255</v>
      </c>
      <c r="D75" s="72" t="s">
        <v>256</v>
      </c>
      <c r="E75" s="73" t="s">
        <v>257</v>
      </c>
      <c r="F75" s="140"/>
      <c r="H75" s="70"/>
      <c r="I75" s="78" t="s">
        <v>258</v>
      </c>
      <c r="J75" s="79" t="s">
        <v>259</v>
      </c>
      <c r="K75" s="80" t="s">
        <v>257</v>
      </c>
    </row>
    <row r="76" spans="2:11" ht="14.5" hidden="1" x14ac:dyDescent="0.35">
      <c r="B76" s="74">
        <v>44562</v>
      </c>
      <c r="C76" s="124">
        <v>738</v>
      </c>
      <c r="D76" s="124">
        <v>269</v>
      </c>
      <c r="E76" s="82">
        <v>0.36449864498644985</v>
      </c>
      <c r="F76" s="138"/>
      <c r="H76" s="38">
        <v>44562</v>
      </c>
      <c r="I76" s="126">
        <v>-1882750.99</v>
      </c>
      <c r="J76" s="126">
        <v>-902712.89</v>
      </c>
      <c r="K76" s="82">
        <v>0.47946483353064123</v>
      </c>
    </row>
    <row r="77" spans="2:11" ht="14.5" hidden="1" x14ac:dyDescent="0.35">
      <c r="B77" s="74">
        <v>44593</v>
      </c>
      <c r="C77" s="124">
        <v>728</v>
      </c>
      <c r="D77" s="124">
        <v>319</v>
      </c>
      <c r="E77" s="82">
        <v>0.43818681318681318</v>
      </c>
      <c r="F77" s="138"/>
      <c r="H77" s="38">
        <v>44593</v>
      </c>
      <c r="I77" s="126">
        <v>-3283401.05</v>
      </c>
      <c r="J77" s="126">
        <v>-2064372.55</v>
      </c>
      <c r="K77" s="82">
        <v>0.62872994147333916</v>
      </c>
    </row>
    <row r="78" spans="2:11" ht="14.5" hidden="1" x14ac:dyDescent="0.35">
      <c r="B78" s="74">
        <v>44621</v>
      </c>
      <c r="C78" s="124">
        <v>972</v>
      </c>
      <c r="D78" s="124">
        <v>310</v>
      </c>
      <c r="E78" s="82">
        <v>0.31893004115226337</v>
      </c>
      <c r="F78" s="138"/>
      <c r="H78" s="38">
        <v>44621</v>
      </c>
      <c r="I78" s="126">
        <v>-5024717.08</v>
      </c>
      <c r="J78" s="126">
        <v>-2269741.58</v>
      </c>
      <c r="K78" s="82">
        <v>0.45171529936169064</v>
      </c>
    </row>
    <row r="79" spans="2:11" ht="14.5" hidden="1" x14ac:dyDescent="0.35">
      <c r="B79" s="76" t="s">
        <v>261</v>
      </c>
      <c r="C79" s="77">
        <v>813</v>
      </c>
      <c r="D79" s="77">
        <v>299</v>
      </c>
      <c r="E79" s="83">
        <v>0.36777367773677738</v>
      </c>
      <c r="F79" s="139"/>
      <c r="H79" s="76" t="s">
        <v>261</v>
      </c>
      <c r="I79" s="102">
        <v>-3396956.37</v>
      </c>
      <c r="J79" s="102">
        <v>-1745609.01</v>
      </c>
      <c r="K79" s="83">
        <v>0.51387442753643608</v>
      </c>
    </row>
    <row r="80" spans="2:11" hidden="1" x14ac:dyDescent="0.25"/>
    <row r="81" spans="2:11" ht="13" hidden="1" thickBot="1" x14ac:dyDescent="0.3"/>
    <row r="82" spans="2:11" ht="15" hidden="1" thickBot="1" x14ac:dyDescent="0.4">
      <c r="B82" s="66" t="s">
        <v>266</v>
      </c>
      <c r="C82" s="67"/>
      <c r="D82" s="68"/>
      <c r="E82" s="69"/>
      <c r="F82"/>
      <c r="H82" s="66" t="s">
        <v>266</v>
      </c>
      <c r="I82" s="67"/>
      <c r="J82" s="68"/>
      <c r="K82" s="69"/>
    </row>
    <row r="83" spans="2:11" ht="15.5" hidden="1" thickTop="1" thickBot="1" x14ac:dyDescent="0.4">
      <c r="B83" s="70"/>
      <c r="C83" s="71" t="s">
        <v>255</v>
      </c>
      <c r="D83" s="72" t="s">
        <v>256</v>
      </c>
      <c r="E83" s="73" t="s">
        <v>257</v>
      </c>
      <c r="F83" s="140"/>
      <c r="H83" s="70"/>
      <c r="I83" s="78" t="s">
        <v>258</v>
      </c>
      <c r="J83" s="79" t="s">
        <v>259</v>
      </c>
      <c r="K83" s="80" t="s">
        <v>257</v>
      </c>
    </row>
    <row r="84" spans="2:11" ht="14.5" hidden="1" x14ac:dyDescent="0.35">
      <c r="B84" s="74">
        <v>44652</v>
      </c>
      <c r="C84" s="125">
        <v>805</v>
      </c>
      <c r="D84" s="125">
        <v>376</v>
      </c>
      <c r="E84" s="82">
        <v>0.46708074534161492</v>
      </c>
      <c r="F84" s="138"/>
      <c r="H84" s="38">
        <v>44652</v>
      </c>
      <c r="I84" s="126">
        <v>-10607007.640000001</v>
      </c>
      <c r="J84" s="126">
        <v>-7580182.3399999999</v>
      </c>
      <c r="K84" s="82">
        <v>0.71463909495213673</v>
      </c>
    </row>
    <row r="85" spans="2:11" ht="14.5" hidden="1" x14ac:dyDescent="0.35">
      <c r="B85" s="74">
        <v>44682</v>
      </c>
      <c r="C85" s="125">
        <v>808</v>
      </c>
      <c r="D85" s="125">
        <v>405</v>
      </c>
      <c r="E85" s="82">
        <v>0.50123762376237624</v>
      </c>
      <c r="F85" s="138"/>
      <c r="H85" s="38">
        <v>44682</v>
      </c>
      <c r="I85" s="126">
        <v>-4441213.87</v>
      </c>
      <c r="J85" s="126">
        <v>-2190425.46</v>
      </c>
      <c r="K85" s="82">
        <v>0.4932042284196505</v>
      </c>
    </row>
    <row r="86" spans="2:11" ht="14.5" hidden="1" x14ac:dyDescent="0.35">
      <c r="B86" s="74">
        <v>44713</v>
      </c>
      <c r="C86" s="125">
        <v>949</v>
      </c>
      <c r="D86" s="125">
        <v>382</v>
      </c>
      <c r="E86" s="82">
        <v>0.40252897787144365</v>
      </c>
      <c r="F86" s="138"/>
      <c r="H86" s="38">
        <v>44713</v>
      </c>
      <c r="I86" s="126">
        <v>-3284492.16</v>
      </c>
      <c r="J86" s="126">
        <v>-2198017.83</v>
      </c>
      <c r="K86" s="82">
        <v>0.66921086211391656</v>
      </c>
    </row>
    <row r="87" spans="2:11" ht="14.5" hidden="1" x14ac:dyDescent="0.35">
      <c r="B87" s="76" t="s">
        <v>262</v>
      </c>
      <c r="C87" s="77">
        <v>854</v>
      </c>
      <c r="D87" s="77">
        <v>388</v>
      </c>
      <c r="E87" s="83">
        <v>0.45433255269320844</v>
      </c>
      <c r="F87" s="139"/>
      <c r="H87" s="76" t="s">
        <v>262</v>
      </c>
      <c r="I87" s="102">
        <v>-6110904.5599999996</v>
      </c>
      <c r="J87" s="102">
        <v>-3989541.88</v>
      </c>
      <c r="K87" s="83">
        <v>0.65285619188266297</v>
      </c>
    </row>
    <row r="88" spans="2:11" ht="13" hidden="1" thickBot="1" x14ac:dyDescent="0.3"/>
    <row r="89" spans="2:11" ht="15" hidden="1" thickBot="1" x14ac:dyDescent="0.4">
      <c r="B89" s="66" t="s">
        <v>267</v>
      </c>
      <c r="C89" s="67"/>
      <c r="D89" s="68"/>
      <c r="E89" s="69"/>
      <c r="F89"/>
      <c r="H89" s="66" t="s">
        <v>267</v>
      </c>
      <c r="I89" s="67"/>
      <c r="J89" s="68"/>
      <c r="K89" s="69"/>
    </row>
    <row r="90" spans="2:11" ht="15.5" hidden="1" thickTop="1" thickBot="1" x14ac:dyDescent="0.4">
      <c r="B90" s="70"/>
      <c r="C90" s="71" t="s">
        <v>255</v>
      </c>
      <c r="D90" s="72" t="s">
        <v>256</v>
      </c>
      <c r="E90" s="73" t="s">
        <v>257</v>
      </c>
      <c r="F90" s="140"/>
      <c r="H90" s="70"/>
      <c r="I90" s="78" t="s">
        <v>258</v>
      </c>
      <c r="J90" s="79" t="s">
        <v>259</v>
      </c>
      <c r="K90" s="80" t="s">
        <v>257</v>
      </c>
    </row>
    <row r="91" spans="2:11" ht="14.5" hidden="1" x14ac:dyDescent="0.35">
      <c r="B91" s="74">
        <v>44743</v>
      </c>
      <c r="C91" s="125">
        <v>768</v>
      </c>
      <c r="D91" s="125">
        <v>336</v>
      </c>
      <c r="E91" s="82">
        <v>0.4375</v>
      </c>
      <c r="F91" s="138"/>
      <c r="H91" s="38">
        <v>44743</v>
      </c>
      <c r="I91" s="126">
        <v>-3816439.16</v>
      </c>
      <c r="J91" s="126">
        <v>-2559504.5699999998</v>
      </c>
      <c r="K91" s="82">
        <v>0.67065252783958951</v>
      </c>
    </row>
    <row r="92" spans="2:11" ht="14.5" hidden="1" x14ac:dyDescent="0.35">
      <c r="B92" s="74">
        <v>44774</v>
      </c>
      <c r="C92" s="125">
        <v>868</v>
      </c>
      <c r="D92" s="125">
        <v>340</v>
      </c>
      <c r="E92" s="82">
        <v>0.39170506912442399</v>
      </c>
      <c r="F92" s="138"/>
      <c r="H92" s="38">
        <v>44774</v>
      </c>
      <c r="I92" s="126">
        <v>-4511712.67</v>
      </c>
      <c r="J92" s="126">
        <v>-3018308.84</v>
      </c>
      <c r="K92" s="82">
        <v>0.66899402971067301</v>
      </c>
    </row>
    <row r="93" spans="2:11" ht="14.5" hidden="1" x14ac:dyDescent="0.35">
      <c r="B93" s="74">
        <v>44805</v>
      </c>
      <c r="C93" s="125">
        <v>858</v>
      </c>
      <c r="D93" s="125">
        <v>416</v>
      </c>
      <c r="E93" s="82">
        <v>0.48484848484848486</v>
      </c>
      <c r="F93" s="138"/>
      <c r="H93" s="38">
        <v>44805</v>
      </c>
      <c r="I93" s="126">
        <v>-5963490.2400000002</v>
      </c>
      <c r="J93" s="126">
        <v>-3226619.98</v>
      </c>
      <c r="K93" s="82">
        <v>0.54106233935917369</v>
      </c>
    </row>
    <row r="94" spans="2:11" ht="14.5" hidden="1" x14ac:dyDescent="0.35">
      <c r="B94" s="76" t="s">
        <v>263</v>
      </c>
      <c r="C94" s="77">
        <v>831</v>
      </c>
      <c r="D94" s="77">
        <v>364</v>
      </c>
      <c r="E94" s="83">
        <v>0.43802647412755719</v>
      </c>
      <c r="F94" s="139"/>
      <c r="H94" s="76" t="s">
        <v>263</v>
      </c>
      <c r="I94" s="102">
        <v>-4763880.6900000004</v>
      </c>
      <c r="J94" s="102">
        <v>-2934811.13</v>
      </c>
      <c r="K94" s="83">
        <v>0.61605470854056998</v>
      </c>
    </row>
    <row r="95" spans="2:11" ht="13" hidden="1" thickBot="1" x14ac:dyDescent="0.3"/>
    <row r="96" spans="2:11" ht="15" hidden="1" thickBot="1" x14ac:dyDescent="0.4">
      <c r="B96" s="66" t="s">
        <v>268</v>
      </c>
      <c r="C96" s="67"/>
      <c r="D96" s="68"/>
      <c r="E96" s="69"/>
      <c r="F96"/>
      <c r="H96" s="66" t="s">
        <v>268</v>
      </c>
      <c r="I96" s="67"/>
      <c r="J96" s="68"/>
      <c r="K96" s="69"/>
    </row>
    <row r="97" spans="2:11" ht="15.5" hidden="1" thickTop="1" thickBot="1" x14ac:dyDescent="0.4">
      <c r="B97" s="70"/>
      <c r="C97" s="71" t="s">
        <v>255</v>
      </c>
      <c r="D97" s="72" t="s">
        <v>256</v>
      </c>
      <c r="E97" s="73" t="s">
        <v>257</v>
      </c>
      <c r="F97" s="140"/>
      <c r="H97" s="70"/>
      <c r="I97" s="78" t="s">
        <v>258</v>
      </c>
      <c r="J97" s="79" t="s">
        <v>259</v>
      </c>
      <c r="K97" s="80" t="s">
        <v>257</v>
      </c>
    </row>
    <row r="98" spans="2:11" ht="14.5" hidden="1" x14ac:dyDescent="0.35">
      <c r="B98" s="74">
        <v>44835</v>
      </c>
      <c r="C98" s="125">
        <v>820</v>
      </c>
      <c r="D98" s="125">
        <v>366</v>
      </c>
      <c r="E98" s="82">
        <v>0.44634146341463415</v>
      </c>
      <c r="F98" s="138"/>
      <c r="H98" s="38">
        <v>44835</v>
      </c>
      <c r="I98" s="126">
        <v>-3633910.07</v>
      </c>
      <c r="J98" s="126">
        <v>-2665331.59</v>
      </c>
      <c r="K98" s="82">
        <v>0.7334610759918998</v>
      </c>
    </row>
    <row r="99" spans="2:11" ht="14.5" hidden="1" x14ac:dyDescent="0.35">
      <c r="B99" s="74">
        <v>44866</v>
      </c>
      <c r="C99" s="125">
        <v>688</v>
      </c>
      <c r="D99" s="125">
        <v>314</v>
      </c>
      <c r="E99" s="82">
        <v>0.45639534883720928</v>
      </c>
      <c r="F99" s="138"/>
      <c r="H99" s="38">
        <v>44866</v>
      </c>
      <c r="I99" s="126">
        <v>-2594429.14</v>
      </c>
      <c r="J99" s="126">
        <v>-1371100.69</v>
      </c>
      <c r="K99" s="82">
        <v>0.52847875814407475</v>
      </c>
    </row>
    <row r="100" spans="2:11" ht="14.5" hidden="1" x14ac:dyDescent="0.35">
      <c r="B100" s="74">
        <v>44896</v>
      </c>
      <c r="C100" s="125">
        <v>726</v>
      </c>
      <c r="D100" s="125">
        <v>297</v>
      </c>
      <c r="E100" s="82">
        <v>0.40909090909090912</v>
      </c>
      <c r="F100" s="138"/>
      <c r="H100" s="38">
        <v>44896</v>
      </c>
      <c r="I100" s="126">
        <v>-4447578.9400000004</v>
      </c>
      <c r="J100" s="126">
        <v>-3605264.89</v>
      </c>
      <c r="K100" s="82">
        <v>0.81061290617587101</v>
      </c>
    </row>
    <row r="101" spans="2:11" ht="14.5" hidden="1" x14ac:dyDescent="0.35">
      <c r="B101" s="76" t="s">
        <v>260</v>
      </c>
      <c r="C101" s="77">
        <v>745</v>
      </c>
      <c r="D101" s="77">
        <v>326</v>
      </c>
      <c r="E101" s="83">
        <v>0.43758389261744968</v>
      </c>
      <c r="F101" s="139"/>
      <c r="H101" s="76" t="s">
        <v>260</v>
      </c>
      <c r="I101" s="102">
        <v>-3558639.38</v>
      </c>
      <c r="J101" s="102">
        <v>-2547232.39</v>
      </c>
      <c r="K101" s="83">
        <v>0.71578828816310136</v>
      </c>
    </row>
    <row r="102" spans="2:11" ht="13" hidden="1" thickBot="1" x14ac:dyDescent="0.3"/>
    <row r="103" spans="2:11" ht="15" hidden="1" thickBot="1" x14ac:dyDescent="0.4">
      <c r="B103" s="66" t="s">
        <v>269</v>
      </c>
      <c r="C103" s="67"/>
      <c r="D103" s="68"/>
      <c r="E103" s="69"/>
      <c r="F103"/>
      <c r="H103" s="66" t="s">
        <v>269</v>
      </c>
      <c r="I103" s="67"/>
      <c r="J103" s="68"/>
      <c r="K103" s="69"/>
    </row>
    <row r="104" spans="2:11" ht="15.5" hidden="1" thickTop="1" thickBot="1" x14ac:dyDescent="0.4">
      <c r="B104" s="70"/>
      <c r="C104" s="71" t="s">
        <v>255</v>
      </c>
      <c r="D104" s="72" t="s">
        <v>256</v>
      </c>
      <c r="E104" s="73" t="s">
        <v>257</v>
      </c>
      <c r="F104" s="140"/>
      <c r="H104" s="70"/>
      <c r="I104" s="78" t="s">
        <v>258</v>
      </c>
      <c r="J104" s="79" t="s">
        <v>259</v>
      </c>
      <c r="K104" s="80" t="s">
        <v>257</v>
      </c>
    </row>
    <row r="105" spans="2:11" ht="14.5" hidden="1" x14ac:dyDescent="0.35">
      <c r="B105" s="74">
        <v>44927</v>
      </c>
      <c r="C105" s="125">
        <v>823</v>
      </c>
      <c r="D105" s="125">
        <v>321</v>
      </c>
      <c r="E105" s="82">
        <v>-0.39003645200486026</v>
      </c>
      <c r="F105" s="138"/>
      <c r="H105" s="38">
        <v>44927</v>
      </c>
      <c r="I105" s="126">
        <v>-3633910.07</v>
      </c>
      <c r="J105" s="126">
        <v>-2665331.59</v>
      </c>
      <c r="K105" s="82">
        <v>0.7334610759918998</v>
      </c>
    </row>
    <row r="106" spans="2:11" ht="14.5" hidden="1" x14ac:dyDescent="0.35">
      <c r="B106" s="74">
        <v>44958</v>
      </c>
      <c r="C106" s="125">
        <v>737</v>
      </c>
      <c r="D106" s="125">
        <v>288</v>
      </c>
      <c r="E106" s="82">
        <v>-0.39077340569877883</v>
      </c>
      <c r="F106" s="138"/>
      <c r="H106" s="38">
        <v>44958</v>
      </c>
      <c r="I106" s="126">
        <v>-2594429.14</v>
      </c>
      <c r="J106" s="126">
        <v>-1371100.69</v>
      </c>
      <c r="K106" s="82">
        <v>0.52847875814407475</v>
      </c>
    </row>
    <row r="107" spans="2:11" ht="14.5" hidden="1" x14ac:dyDescent="0.35">
      <c r="B107" s="74">
        <v>44986</v>
      </c>
      <c r="C107" s="125">
        <v>827</v>
      </c>
      <c r="D107" s="125">
        <v>375</v>
      </c>
      <c r="E107" s="82">
        <v>-0.45344619105199518</v>
      </c>
      <c r="F107" s="138"/>
      <c r="H107" s="38">
        <v>44986</v>
      </c>
      <c r="I107" s="126">
        <v>-4447578.9400000004</v>
      </c>
      <c r="J107" s="126">
        <v>-3605264.89</v>
      </c>
      <c r="K107" s="82">
        <v>0.81061290617587101</v>
      </c>
    </row>
    <row r="108" spans="2:11" ht="14.5" hidden="1" x14ac:dyDescent="0.35">
      <c r="B108" s="76" t="s">
        <v>261</v>
      </c>
      <c r="C108" s="141">
        <v>795.67</v>
      </c>
      <c r="D108" s="77">
        <v>328</v>
      </c>
      <c r="E108" s="83">
        <v>0.4122312013774555</v>
      </c>
      <c r="F108" s="139"/>
      <c r="H108" s="76" t="s">
        <v>261</v>
      </c>
      <c r="I108" s="102">
        <v>-3558639.38</v>
      </c>
      <c r="J108" s="102">
        <v>-2547232.39</v>
      </c>
      <c r="K108" s="83">
        <v>0.71578828816310136</v>
      </c>
    </row>
    <row r="109" spans="2:11" ht="14.5" hidden="1" x14ac:dyDescent="0.35">
      <c r="C109" s="143"/>
      <c r="D109" s="144"/>
      <c r="E109" s="139"/>
      <c r="F109" s="139"/>
      <c r="H109" s="145"/>
      <c r="I109" s="146"/>
      <c r="J109" s="146"/>
      <c r="K109" s="139"/>
    </row>
    <row r="110" spans="2:11" ht="14.5" hidden="1" x14ac:dyDescent="0.35">
      <c r="C110" s="143"/>
      <c r="D110" s="144"/>
      <c r="E110" s="139"/>
      <c r="F110" s="139"/>
      <c r="H110" s="145"/>
      <c r="I110" s="146"/>
      <c r="J110" s="146"/>
      <c r="K110" s="139"/>
    </row>
    <row r="111" spans="2:11" ht="13" thickBot="1" x14ac:dyDescent="0.3"/>
    <row r="112" spans="2:11" ht="15" thickBot="1" x14ac:dyDescent="0.4">
      <c r="B112" s="226" t="s">
        <v>270</v>
      </c>
      <c r="C112" s="228"/>
      <c r="D112" s="229"/>
      <c r="E112" s="230"/>
      <c r="F112" s="227"/>
      <c r="G112" s="202"/>
      <c r="H112" s="226" t="s">
        <v>270</v>
      </c>
      <c r="I112" s="231"/>
      <c r="J112" s="232"/>
      <c r="K112" s="233"/>
    </row>
    <row r="113" spans="2:11" ht="15.5" thickTop="1" thickBot="1" x14ac:dyDescent="0.4">
      <c r="B113" s="234"/>
      <c r="C113" s="235" t="s">
        <v>255</v>
      </c>
      <c r="D113" s="236" t="s">
        <v>256</v>
      </c>
      <c r="E113" s="236" t="s">
        <v>257</v>
      </c>
      <c r="F113" s="237"/>
      <c r="G113" s="202"/>
      <c r="H113" s="234"/>
      <c r="I113" s="238" t="s">
        <v>258</v>
      </c>
      <c r="J113" s="239" t="s">
        <v>259</v>
      </c>
      <c r="K113" s="240" t="s">
        <v>257</v>
      </c>
    </row>
    <row r="114" spans="2:11" ht="14.5" x14ac:dyDescent="0.35">
      <c r="B114" s="241">
        <v>45383</v>
      </c>
      <c r="C114" s="242">
        <v>775</v>
      </c>
      <c r="D114" s="242">
        <v>326</v>
      </c>
      <c r="E114" s="243">
        <v>0.42059999999999997</v>
      </c>
      <c r="F114" s="244"/>
      <c r="G114" s="202"/>
      <c r="H114" s="245">
        <v>45383</v>
      </c>
      <c r="I114" s="246">
        <v>5586221.5700000003</v>
      </c>
      <c r="J114" s="246">
        <v>3004513.57</v>
      </c>
      <c r="K114" s="247">
        <v>0.53779999999999994</v>
      </c>
    </row>
    <row r="115" spans="2:11" ht="14.5" x14ac:dyDescent="0.35">
      <c r="B115" s="241">
        <v>45413</v>
      </c>
      <c r="C115" s="248">
        <v>760</v>
      </c>
      <c r="D115" s="248">
        <v>307</v>
      </c>
      <c r="E115" s="243">
        <v>0.40389999999999998</v>
      </c>
      <c r="F115" s="244"/>
      <c r="G115" s="202"/>
      <c r="H115" s="245">
        <v>45413</v>
      </c>
      <c r="I115" s="249">
        <v>4235886.41</v>
      </c>
      <c r="J115" s="249">
        <v>2102334.5299999998</v>
      </c>
      <c r="K115" s="250">
        <v>0.49630000000000002</v>
      </c>
    </row>
    <row r="116" spans="2:11" ht="14.5" x14ac:dyDescent="0.35">
      <c r="B116" s="241">
        <v>45444</v>
      </c>
      <c r="C116" s="248">
        <v>675</v>
      </c>
      <c r="D116" s="248">
        <v>323</v>
      </c>
      <c r="E116" s="243">
        <v>0.47849999999999998</v>
      </c>
      <c r="F116" s="244"/>
      <c r="G116" s="202"/>
      <c r="H116" s="245">
        <v>45444</v>
      </c>
      <c r="I116" s="249">
        <v>7082170.2599999998</v>
      </c>
      <c r="J116" s="249">
        <v>2728520.16</v>
      </c>
      <c r="K116" s="250">
        <v>0.38529999999999998</v>
      </c>
    </row>
    <row r="117" spans="2:11" ht="14.5" x14ac:dyDescent="0.35">
      <c r="B117" s="251" t="s">
        <v>262</v>
      </c>
      <c r="C117" s="252">
        <v>737</v>
      </c>
      <c r="D117" s="252">
        <v>319</v>
      </c>
      <c r="E117" s="253">
        <v>0.43259999999999998</v>
      </c>
      <c r="F117" s="254"/>
      <c r="G117" s="202"/>
      <c r="H117" s="251" t="s">
        <v>262</v>
      </c>
      <c r="I117" s="255">
        <v>5634759.4100000001</v>
      </c>
      <c r="J117" s="255">
        <v>2611789.42</v>
      </c>
      <c r="K117" s="256">
        <v>0.46350000000000002</v>
      </c>
    </row>
    <row r="118" spans="2:11" ht="13" thickBot="1" x14ac:dyDescent="0.3">
      <c r="B118" s="202"/>
      <c r="C118" s="204"/>
      <c r="D118" s="204"/>
      <c r="E118" s="204"/>
      <c r="F118" s="202"/>
      <c r="G118" s="403"/>
      <c r="H118" s="403"/>
      <c r="I118" s="218"/>
      <c r="J118" s="218"/>
      <c r="K118" s="218"/>
    </row>
    <row r="119" spans="2:11" ht="15" thickBot="1" x14ac:dyDescent="0.4">
      <c r="B119" s="226" t="s">
        <v>271</v>
      </c>
      <c r="C119" s="257"/>
      <c r="D119" s="258"/>
      <c r="E119" s="259"/>
      <c r="F119" s="227"/>
      <c r="G119" s="202"/>
      <c r="H119" s="226" t="s">
        <v>271</v>
      </c>
      <c r="I119" s="260"/>
      <c r="J119" s="261"/>
      <c r="K119" s="262"/>
    </row>
    <row r="120" spans="2:11" ht="15.5" thickTop="1" thickBot="1" x14ac:dyDescent="0.4">
      <c r="B120" s="234"/>
      <c r="C120" s="235" t="s">
        <v>255</v>
      </c>
      <c r="D120" s="236" t="s">
        <v>256</v>
      </c>
      <c r="E120" s="236" t="s">
        <v>257</v>
      </c>
      <c r="F120" s="237"/>
      <c r="G120" s="202"/>
      <c r="H120" s="234"/>
      <c r="I120" s="238" t="s">
        <v>258</v>
      </c>
      <c r="J120" s="239" t="s">
        <v>259</v>
      </c>
      <c r="K120" s="240" t="s">
        <v>257</v>
      </c>
    </row>
    <row r="121" spans="2:11" ht="14.5" x14ac:dyDescent="0.35">
      <c r="B121" s="241">
        <v>45474</v>
      </c>
      <c r="C121" s="263">
        <v>732</v>
      </c>
      <c r="D121" s="263">
        <v>322</v>
      </c>
      <c r="E121" s="243">
        <v>0.43990000000000001</v>
      </c>
      <c r="F121" s="244"/>
      <c r="G121" s="202"/>
      <c r="H121" s="264">
        <v>45474</v>
      </c>
      <c r="I121" s="246">
        <v>8365341.4900000002</v>
      </c>
      <c r="J121" s="246">
        <v>6427715.2400000002</v>
      </c>
      <c r="K121" s="247">
        <v>0.76839999999999997</v>
      </c>
    </row>
    <row r="122" spans="2:11" ht="14.5" x14ac:dyDescent="0.35">
      <c r="B122" s="241">
        <v>45505</v>
      </c>
      <c r="C122" s="265">
        <v>715</v>
      </c>
      <c r="D122" s="265">
        <v>302</v>
      </c>
      <c r="E122" s="243">
        <v>0.4224</v>
      </c>
      <c r="F122" s="244"/>
      <c r="G122" s="202"/>
      <c r="H122" s="264">
        <v>45505</v>
      </c>
      <c r="I122" s="249">
        <v>3400277.53</v>
      </c>
      <c r="J122" s="249">
        <v>2039762.19</v>
      </c>
      <c r="K122" s="250">
        <v>0.59989999999999999</v>
      </c>
    </row>
    <row r="123" spans="2:11" ht="14.5" x14ac:dyDescent="0.35">
      <c r="B123" s="241">
        <v>45536</v>
      </c>
      <c r="C123" s="265">
        <v>695</v>
      </c>
      <c r="D123" s="265">
        <v>274</v>
      </c>
      <c r="E123" s="243">
        <v>0.39419999999999999</v>
      </c>
      <c r="F123" s="244"/>
      <c r="G123" s="202"/>
      <c r="H123" s="245">
        <v>45536</v>
      </c>
      <c r="I123" s="266">
        <v>3301192</v>
      </c>
      <c r="J123" s="249">
        <v>1520998</v>
      </c>
      <c r="K123" s="250">
        <v>0.4607</v>
      </c>
    </row>
    <row r="124" spans="2:11" ht="14.5" x14ac:dyDescent="0.35">
      <c r="B124" s="251" t="s">
        <v>263</v>
      </c>
      <c r="C124" s="252">
        <v>714</v>
      </c>
      <c r="D124" s="252">
        <v>299</v>
      </c>
      <c r="E124" s="253">
        <v>0.41920000000000002</v>
      </c>
      <c r="F124" s="254"/>
      <c r="G124" s="202"/>
      <c r="H124" s="251" t="s">
        <v>263</v>
      </c>
      <c r="I124" s="255">
        <v>5022270.34</v>
      </c>
      <c r="J124" s="255">
        <v>3329491.81</v>
      </c>
      <c r="K124" s="256">
        <v>0.66290000000000004</v>
      </c>
    </row>
    <row r="125" spans="2:11" ht="13" thickBot="1" x14ac:dyDescent="0.3">
      <c r="B125" s="202"/>
      <c r="C125" s="202"/>
      <c r="D125" s="202"/>
      <c r="E125" s="202"/>
      <c r="F125" s="202"/>
      <c r="G125" s="403"/>
      <c r="H125" s="403"/>
      <c r="I125" s="218"/>
      <c r="J125" s="218"/>
      <c r="K125" s="218"/>
    </row>
    <row r="126" spans="2:11" ht="15" thickBot="1" x14ac:dyDescent="0.4">
      <c r="B126" s="226" t="s">
        <v>272</v>
      </c>
      <c r="C126" s="228"/>
      <c r="D126" s="229"/>
      <c r="E126" s="230"/>
      <c r="F126" s="227"/>
      <c r="G126" s="202"/>
      <c r="H126" s="226" t="s">
        <v>272</v>
      </c>
      <c r="I126" s="231"/>
      <c r="J126" s="232"/>
      <c r="K126" s="233"/>
    </row>
    <row r="127" spans="2:11" ht="15.5" thickTop="1" thickBot="1" x14ac:dyDescent="0.4">
      <c r="B127" s="234"/>
      <c r="C127" s="235" t="s">
        <v>255</v>
      </c>
      <c r="D127" s="236" t="s">
        <v>256</v>
      </c>
      <c r="E127" s="236" t="s">
        <v>257</v>
      </c>
      <c r="F127" s="237"/>
      <c r="G127" s="202"/>
      <c r="H127" s="234"/>
      <c r="I127" s="238" t="s">
        <v>258</v>
      </c>
      <c r="J127" s="239" t="s">
        <v>259</v>
      </c>
      <c r="K127" s="240" t="s">
        <v>257</v>
      </c>
    </row>
    <row r="128" spans="2:11" ht="14.5" x14ac:dyDescent="0.35">
      <c r="B128" s="241">
        <v>45566</v>
      </c>
      <c r="C128" s="263">
        <v>837</v>
      </c>
      <c r="D128" s="263">
        <v>363</v>
      </c>
      <c r="E128" s="243">
        <v>0.43369999999999997</v>
      </c>
      <c r="F128" s="244"/>
      <c r="G128" s="202"/>
      <c r="H128" s="241">
        <v>45566</v>
      </c>
      <c r="I128" s="246">
        <v>5053605.01</v>
      </c>
      <c r="J128" s="246">
        <v>1945168.44</v>
      </c>
      <c r="K128" s="247">
        <v>0.38490000000000002</v>
      </c>
    </row>
    <row r="129" spans="2:11" ht="14.5" x14ac:dyDescent="0.35">
      <c r="B129" s="241">
        <v>45597</v>
      </c>
      <c r="C129" s="265">
        <v>779</v>
      </c>
      <c r="D129" s="265">
        <v>318</v>
      </c>
      <c r="E129" s="243">
        <v>0.40820000000000001</v>
      </c>
      <c r="F129" s="244"/>
      <c r="G129" s="202"/>
      <c r="H129" s="241">
        <v>45597</v>
      </c>
      <c r="I129" s="249">
        <v>4013455.99</v>
      </c>
      <c r="J129" s="249">
        <v>1941225.3</v>
      </c>
      <c r="K129" s="247">
        <v>0.48370000000000002</v>
      </c>
    </row>
    <row r="130" spans="2:11" ht="14.5" x14ac:dyDescent="0.35">
      <c r="B130" s="241">
        <v>45627</v>
      </c>
      <c r="C130" s="265">
        <v>582</v>
      </c>
      <c r="D130" s="265">
        <v>245</v>
      </c>
      <c r="E130" s="243">
        <v>0.42099999999999999</v>
      </c>
      <c r="F130" s="244"/>
      <c r="G130" s="202"/>
      <c r="H130" s="241">
        <v>45627</v>
      </c>
      <c r="I130" s="249">
        <v>3042843.33</v>
      </c>
      <c r="J130" s="249">
        <v>986047.37</v>
      </c>
      <c r="K130" s="247">
        <v>0.3241</v>
      </c>
    </row>
    <row r="131" spans="2:11" ht="14.5" x14ac:dyDescent="0.35">
      <c r="B131" s="251" t="s">
        <v>260</v>
      </c>
      <c r="C131" s="252">
        <v>733</v>
      </c>
      <c r="D131" s="252">
        <v>309</v>
      </c>
      <c r="E131" s="253">
        <v>0.42130000000000001</v>
      </c>
      <c r="F131" s="254"/>
      <c r="G131" s="202"/>
      <c r="H131" s="251" t="s">
        <v>260</v>
      </c>
      <c r="I131" s="267">
        <v>4036634.78</v>
      </c>
      <c r="J131" s="267">
        <v>1624147.04</v>
      </c>
      <c r="K131" s="256">
        <v>0.40239999999999998</v>
      </c>
    </row>
    <row r="132" spans="2:11" ht="13" thickBot="1" x14ac:dyDescent="0.3">
      <c r="B132" s="202"/>
      <c r="C132" s="204"/>
      <c r="D132" s="204"/>
      <c r="E132" s="204"/>
      <c r="F132" s="202"/>
      <c r="G132" s="403"/>
      <c r="H132" s="403"/>
      <c r="I132" s="218"/>
      <c r="J132" s="218"/>
      <c r="K132" s="218"/>
    </row>
    <row r="133" spans="2:11" ht="15" thickBot="1" x14ac:dyDescent="0.4">
      <c r="B133" s="226" t="s">
        <v>541</v>
      </c>
      <c r="C133" s="257"/>
      <c r="D133" s="258"/>
      <c r="E133" s="259"/>
      <c r="F133" s="227"/>
      <c r="G133" s="202"/>
      <c r="H133" s="226" t="s">
        <v>541</v>
      </c>
      <c r="I133" s="231"/>
      <c r="J133" s="232"/>
      <c r="K133" s="233"/>
    </row>
    <row r="134" spans="2:11" ht="15.5" thickTop="1" thickBot="1" x14ac:dyDescent="0.4">
      <c r="B134" s="234"/>
      <c r="C134" s="235" t="s">
        <v>255</v>
      </c>
      <c r="D134" s="235" t="s">
        <v>256</v>
      </c>
      <c r="E134" s="236" t="s">
        <v>257</v>
      </c>
      <c r="F134" s="237"/>
      <c r="G134" s="202"/>
      <c r="H134" s="234"/>
      <c r="I134" s="238" t="s">
        <v>258</v>
      </c>
      <c r="J134" s="239" t="s">
        <v>259</v>
      </c>
      <c r="K134" s="240" t="s">
        <v>257</v>
      </c>
    </row>
    <row r="135" spans="2:11" ht="14.5" x14ac:dyDescent="0.35">
      <c r="B135" s="241">
        <v>45658</v>
      </c>
      <c r="C135" s="263">
        <v>742</v>
      </c>
      <c r="D135" s="263">
        <v>300</v>
      </c>
      <c r="E135" s="243">
        <v>0.40429999999999999</v>
      </c>
      <c r="F135" s="244"/>
      <c r="G135" s="202"/>
      <c r="H135" s="241">
        <v>45658</v>
      </c>
      <c r="I135" s="246">
        <v>3797442</v>
      </c>
      <c r="J135" s="246">
        <v>1787808</v>
      </c>
      <c r="K135" s="247">
        <v>0.4708</v>
      </c>
    </row>
    <row r="136" spans="2:11" ht="14.5" x14ac:dyDescent="0.35">
      <c r="B136" s="241">
        <v>45689</v>
      </c>
      <c r="C136" s="265">
        <v>709</v>
      </c>
      <c r="D136" s="265">
        <v>294</v>
      </c>
      <c r="E136" s="243">
        <v>0.41470000000000001</v>
      </c>
      <c r="F136" s="244"/>
      <c r="G136" s="202"/>
      <c r="H136" s="241">
        <v>45689</v>
      </c>
      <c r="I136" s="249">
        <v>2529471</v>
      </c>
      <c r="J136" s="249">
        <v>1088401</v>
      </c>
      <c r="K136" s="247">
        <v>0.43030000000000002</v>
      </c>
    </row>
    <row r="137" spans="2:11" ht="14.5" x14ac:dyDescent="0.35">
      <c r="B137" s="241">
        <v>45717</v>
      </c>
      <c r="C137" s="265">
        <v>738</v>
      </c>
      <c r="D137" s="265">
        <v>296</v>
      </c>
      <c r="E137" s="243">
        <v>0.40110000000000001</v>
      </c>
      <c r="F137" s="244"/>
      <c r="G137" s="202"/>
      <c r="H137" s="241">
        <v>45717</v>
      </c>
      <c r="I137" s="249">
        <v>6927987.6100000003</v>
      </c>
      <c r="J137" s="249">
        <v>2117714.83</v>
      </c>
      <c r="K137" s="247">
        <v>0.30570000000000003</v>
      </c>
    </row>
    <row r="138" spans="2:11" ht="14.5" x14ac:dyDescent="0.35">
      <c r="B138" s="251" t="s">
        <v>261</v>
      </c>
      <c r="C138" s="252">
        <v>730</v>
      </c>
      <c r="D138" s="252">
        <v>297</v>
      </c>
      <c r="E138" s="243">
        <v>0.40660000000000002</v>
      </c>
      <c r="F138" s="254"/>
      <c r="G138" s="202"/>
      <c r="H138" s="251" t="s">
        <v>261</v>
      </c>
      <c r="I138" s="267">
        <v>4418300.2</v>
      </c>
      <c r="J138" s="267">
        <v>1664641.28</v>
      </c>
      <c r="K138" s="256">
        <v>0.37680000000000002</v>
      </c>
    </row>
  </sheetData>
  <mergeCells count="96">
    <mergeCell ref="G125:H125"/>
    <mergeCell ref="G132:H132"/>
    <mergeCell ref="S59:T59"/>
    <mergeCell ref="S60:T60"/>
    <mergeCell ref="S61:T61"/>
    <mergeCell ref="S62:T62"/>
    <mergeCell ref="G118:H118"/>
    <mergeCell ref="S55:T55"/>
    <mergeCell ref="G56:H56"/>
    <mergeCell ref="S56:T56"/>
    <mergeCell ref="S57:T57"/>
    <mergeCell ref="S58:T58"/>
    <mergeCell ref="S50:T50"/>
    <mergeCell ref="S51:T51"/>
    <mergeCell ref="S52:T52"/>
    <mergeCell ref="S53:T53"/>
    <mergeCell ref="S54:T54"/>
    <mergeCell ref="S45:T45"/>
    <mergeCell ref="S46:T46"/>
    <mergeCell ref="S47:T47"/>
    <mergeCell ref="S48:T48"/>
    <mergeCell ref="G49:H49"/>
    <mergeCell ref="S49:T49"/>
    <mergeCell ref="S41:T41"/>
    <mergeCell ref="G42:H42"/>
    <mergeCell ref="S42:T42"/>
    <mergeCell ref="S43:T43"/>
    <mergeCell ref="S44:T44"/>
    <mergeCell ref="S36:T36"/>
    <mergeCell ref="S37:T37"/>
    <mergeCell ref="S38:T38"/>
    <mergeCell ref="S39:T39"/>
    <mergeCell ref="S40:T40"/>
    <mergeCell ref="G33:H33"/>
    <mergeCell ref="S33:T33"/>
    <mergeCell ref="G34:H34"/>
    <mergeCell ref="S34:T34"/>
    <mergeCell ref="G35:H35"/>
    <mergeCell ref="S35:T35"/>
    <mergeCell ref="G30:H30"/>
    <mergeCell ref="S30:T30"/>
    <mergeCell ref="G31:H31"/>
    <mergeCell ref="S31:T31"/>
    <mergeCell ref="G32:H32"/>
    <mergeCell ref="S32:T32"/>
    <mergeCell ref="G27:H27"/>
    <mergeCell ref="S27:T27"/>
    <mergeCell ref="G28:H28"/>
    <mergeCell ref="S28:T28"/>
    <mergeCell ref="G29:H29"/>
    <mergeCell ref="S29:T29"/>
    <mergeCell ref="S23:T23"/>
    <mergeCell ref="S24:T24"/>
    <mergeCell ref="G25:H25"/>
    <mergeCell ref="S25:T25"/>
    <mergeCell ref="G26:H26"/>
    <mergeCell ref="S26:T26"/>
    <mergeCell ref="S18:T18"/>
    <mergeCell ref="S19:T19"/>
    <mergeCell ref="S20:T20"/>
    <mergeCell ref="S21:T21"/>
    <mergeCell ref="S22:T22"/>
    <mergeCell ref="S14:T14"/>
    <mergeCell ref="S15:T15"/>
    <mergeCell ref="G16:H16"/>
    <mergeCell ref="S16:T16"/>
    <mergeCell ref="S17:T17"/>
    <mergeCell ref="G14:H14"/>
    <mergeCell ref="G15:H15"/>
    <mergeCell ref="S9:T9"/>
    <mergeCell ref="S10:T10"/>
    <mergeCell ref="S11:T11"/>
    <mergeCell ref="S12:T12"/>
    <mergeCell ref="S13:T13"/>
    <mergeCell ref="S4:T4"/>
    <mergeCell ref="S5:T5"/>
    <mergeCell ref="S6:T6"/>
    <mergeCell ref="S7:T7"/>
    <mergeCell ref="S8:T8"/>
    <mergeCell ref="G1:H1"/>
    <mergeCell ref="S1:T1"/>
    <mergeCell ref="G2:H2"/>
    <mergeCell ref="S2:T2"/>
    <mergeCell ref="S3:T3"/>
    <mergeCell ref="G7:H7"/>
    <mergeCell ref="C3:E3"/>
    <mergeCell ref="G3:H3"/>
    <mergeCell ref="G4:H4"/>
    <mergeCell ref="G5:H5"/>
    <mergeCell ref="G6:H6"/>
    <mergeCell ref="G13:H13"/>
    <mergeCell ref="G8:H8"/>
    <mergeCell ref="G9:H9"/>
    <mergeCell ref="G10:H10"/>
    <mergeCell ref="G11:H11"/>
    <mergeCell ref="G12:H1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5152-657F-4FA2-AD20-BC8FBB4F51D5}">
  <sheetPr>
    <tabColor theme="9" tint="0.39997558519241921"/>
  </sheetPr>
  <dimension ref="A2:J132"/>
  <sheetViews>
    <sheetView showGridLines="0" zoomScale="80" zoomScaleNormal="80" workbookViewId="0">
      <pane xSplit="3" ySplit="9" topLeftCell="D10" activePane="bottomRight" state="frozen"/>
      <selection activeCell="I7" sqref="I7:R69"/>
      <selection pane="topRight" activeCell="I7" sqref="I7:R69"/>
      <selection pane="bottomLeft" activeCell="I7" sqref="I7:R69"/>
      <selection pane="bottomRight" activeCell="I7" sqref="I7:R69"/>
    </sheetView>
  </sheetViews>
  <sheetFormatPr defaultColWidth="8.7265625" defaultRowHeight="14.5" x14ac:dyDescent="0.35"/>
  <cols>
    <col min="1" max="1" width="2.54296875" customWidth="1"/>
    <col min="2" max="2" width="12" customWidth="1"/>
    <col min="3" max="3" width="52.1796875" bestFit="1" customWidth="1"/>
    <col min="4" max="4" width="13.7265625" customWidth="1"/>
    <col min="5" max="5" width="11.26953125" customWidth="1"/>
    <col min="6" max="6" width="12.453125" customWidth="1"/>
    <col min="7" max="7" width="13.453125" customWidth="1"/>
    <col min="8" max="8" width="13.81640625" customWidth="1"/>
    <col min="9" max="9" width="13.7265625" customWidth="1"/>
    <col min="10" max="10" width="14.453125" style="188" customWidth="1"/>
    <col min="11" max="11" width="15.81640625" customWidth="1"/>
    <col min="12" max="12" width="10.81640625" customWidth="1"/>
  </cols>
  <sheetData>
    <row r="2" spans="2:10" ht="15.5" x14ac:dyDescent="0.35">
      <c r="C2" s="409" t="s">
        <v>273</v>
      </c>
      <c r="D2" s="409"/>
      <c r="E2" s="409"/>
      <c r="F2" s="409"/>
      <c r="G2" s="409"/>
      <c r="H2" s="409"/>
    </row>
    <row r="3" spans="2:10" ht="15.5" x14ac:dyDescent="0.35">
      <c r="C3" s="409" t="s">
        <v>274</v>
      </c>
      <c r="D3" s="410"/>
      <c r="E3" s="410"/>
      <c r="F3" s="410"/>
      <c r="G3" s="410"/>
      <c r="H3" s="410"/>
    </row>
    <row r="4" spans="2:10" ht="15.5" x14ac:dyDescent="0.35">
      <c r="C4" s="409" t="s">
        <v>548</v>
      </c>
      <c r="D4" s="409"/>
      <c r="E4" s="409"/>
      <c r="F4" s="409"/>
      <c r="G4" s="409"/>
      <c r="H4" s="409"/>
    </row>
    <row r="5" spans="2:10" s="310" customFormat="1" ht="29.25" customHeight="1" thickBot="1" x14ac:dyDescent="0.4">
      <c r="B5" s="411"/>
      <c r="C5" s="411"/>
      <c r="D5" s="411"/>
      <c r="E5" s="411"/>
      <c r="F5" s="411"/>
      <c r="G5" s="411"/>
      <c r="H5" s="411"/>
      <c r="I5" s="411"/>
      <c r="J5" s="411"/>
    </row>
    <row r="6" spans="2:10" ht="14.5" customHeight="1" x14ac:dyDescent="0.35">
      <c r="B6" s="103"/>
      <c r="C6" s="104"/>
      <c r="D6" s="105" t="s">
        <v>275</v>
      </c>
      <c r="E6" s="106" t="s">
        <v>276</v>
      </c>
      <c r="F6" s="412" t="s">
        <v>277</v>
      </c>
      <c r="G6" s="412" t="s">
        <v>278</v>
      </c>
      <c r="H6" s="314"/>
      <c r="I6" s="315"/>
      <c r="J6" s="158"/>
    </row>
    <row r="7" spans="2:10" ht="25.5" customHeight="1" x14ac:dyDescent="0.35">
      <c r="B7" s="414" t="s">
        <v>279</v>
      </c>
      <c r="C7" s="415"/>
      <c r="D7" s="107" t="s">
        <v>280</v>
      </c>
      <c r="E7" s="136" t="s">
        <v>281</v>
      </c>
      <c r="F7" s="413"/>
      <c r="G7" s="413"/>
      <c r="H7" s="416" t="s">
        <v>282</v>
      </c>
      <c r="I7" s="417" t="s">
        <v>283</v>
      </c>
      <c r="J7" s="418" t="s">
        <v>284</v>
      </c>
    </row>
    <row r="8" spans="2:10" x14ac:dyDescent="0.35">
      <c r="B8" s="108"/>
      <c r="C8" s="109"/>
      <c r="D8" s="110" t="s">
        <v>285</v>
      </c>
      <c r="E8" s="136" t="s">
        <v>285</v>
      </c>
      <c r="F8" s="186" t="s">
        <v>286</v>
      </c>
      <c r="G8" s="137" t="s">
        <v>286</v>
      </c>
      <c r="H8" s="416"/>
      <c r="I8" s="417"/>
      <c r="J8" s="418"/>
    </row>
    <row r="9" spans="2:10" ht="15" thickBot="1" x14ac:dyDescent="0.4">
      <c r="B9" s="111"/>
      <c r="C9" s="112"/>
      <c r="D9" s="111" t="s">
        <v>287</v>
      </c>
      <c r="E9" s="113" t="s">
        <v>287</v>
      </c>
      <c r="F9" s="114" t="s">
        <v>287</v>
      </c>
      <c r="G9" s="115" t="s">
        <v>287</v>
      </c>
      <c r="H9" s="316" t="s">
        <v>288</v>
      </c>
      <c r="I9" s="317" t="s">
        <v>288</v>
      </c>
      <c r="J9" s="159"/>
    </row>
    <row r="10" spans="2:10" x14ac:dyDescent="0.35">
      <c r="B10" s="108" t="s">
        <v>289</v>
      </c>
      <c r="C10" s="109" t="s">
        <v>290</v>
      </c>
      <c r="D10" s="160">
        <v>2313.06</v>
      </c>
      <c r="E10" s="161">
        <f>D10+787</f>
        <v>3100.06</v>
      </c>
      <c r="F10" s="154">
        <f>VLOOKUP(B10,'[11]Rev Pivot'!$A$4:$C$50,3,0)/1000</f>
        <v>0</v>
      </c>
      <c r="G10" s="154">
        <v>2755.398640000004</v>
      </c>
      <c r="H10" s="318">
        <f>E10-F10-G10</f>
        <v>344.66135999999597</v>
      </c>
      <c r="I10" s="319">
        <f>2582</f>
        <v>2582</v>
      </c>
      <c r="J10" s="127" t="s">
        <v>291</v>
      </c>
    </row>
    <row r="11" spans="2:10" x14ac:dyDescent="0.35">
      <c r="B11" s="108" t="s">
        <v>292</v>
      </c>
      <c r="C11" s="109" t="s">
        <v>293</v>
      </c>
      <c r="D11" s="160">
        <v>520.70000000000005</v>
      </c>
      <c r="E11" s="156">
        <f>D11+97</f>
        <v>617.70000000000005</v>
      </c>
      <c r="F11" s="154">
        <v>0</v>
      </c>
      <c r="G11" s="154">
        <v>630.07565000000011</v>
      </c>
      <c r="H11" s="318">
        <f>E11-F11-G11</f>
        <v>-12.375650000000064</v>
      </c>
      <c r="I11" s="319">
        <v>564</v>
      </c>
      <c r="J11" s="127" t="s">
        <v>291</v>
      </c>
    </row>
    <row r="12" spans="2:10" x14ac:dyDescent="0.35">
      <c r="B12" s="108" t="s">
        <v>294</v>
      </c>
      <c r="C12" s="109" t="s">
        <v>295</v>
      </c>
      <c r="D12" s="160">
        <v>474.7</v>
      </c>
      <c r="E12" s="161">
        <f>D12+120</f>
        <v>594.70000000000005</v>
      </c>
      <c r="F12" s="154">
        <f>VLOOKUP(B12,'[11]Rev Pivot'!$A$4:$C$50,3,0)/1000</f>
        <v>0</v>
      </c>
      <c r="G12" s="154">
        <v>566.34620999999993</v>
      </c>
      <c r="H12" s="318">
        <f>E12-F12-G12</f>
        <v>28.353790000000117</v>
      </c>
      <c r="I12" s="319">
        <v>564</v>
      </c>
      <c r="J12" s="127" t="s">
        <v>291</v>
      </c>
    </row>
    <row r="13" spans="2:10" x14ac:dyDescent="0.35">
      <c r="B13" s="108" t="s">
        <v>296</v>
      </c>
      <c r="C13" s="109" t="s">
        <v>297</v>
      </c>
      <c r="D13" s="160">
        <v>27.5</v>
      </c>
      <c r="E13" s="156">
        <v>28</v>
      </c>
      <c r="F13" s="154">
        <v>0</v>
      </c>
      <c r="G13" s="154">
        <v>0</v>
      </c>
      <c r="H13" s="318">
        <f>E13-F13-G13</f>
        <v>28</v>
      </c>
      <c r="I13" s="319">
        <v>37</v>
      </c>
      <c r="J13" s="127" t="s">
        <v>298</v>
      </c>
    </row>
    <row r="14" spans="2:10" ht="15" thickBot="1" x14ac:dyDescent="0.4">
      <c r="B14" s="108"/>
      <c r="C14" s="109"/>
      <c r="D14" s="160"/>
      <c r="E14" s="156"/>
      <c r="F14" s="162"/>
      <c r="G14" s="162"/>
      <c r="H14" s="320"/>
      <c r="I14" s="319"/>
      <c r="J14" s="127"/>
    </row>
    <row r="15" spans="2:10" s="187" customFormat="1" ht="15" thickBot="1" x14ac:dyDescent="0.4">
      <c r="B15" s="407" t="s">
        <v>299</v>
      </c>
      <c r="C15" s="408"/>
      <c r="D15" s="163">
        <f t="shared" ref="D15:I15" si="0">SUM(D10:D13)</f>
        <v>3335.96</v>
      </c>
      <c r="E15" s="164">
        <f t="shared" si="0"/>
        <v>4340.46</v>
      </c>
      <c r="F15" s="164">
        <f>SUM(F10:F13)</f>
        <v>0</v>
      </c>
      <c r="G15" s="164">
        <f>SUM(G10:G13)</f>
        <v>3951.8205000000044</v>
      </c>
      <c r="H15" s="321">
        <f>SUM(H10:H13)</f>
        <v>388.63949999999602</v>
      </c>
      <c r="I15" s="322">
        <f t="shared" si="0"/>
        <v>3747</v>
      </c>
      <c r="J15" s="166"/>
    </row>
    <row r="16" spans="2:10" x14ac:dyDescent="0.35">
      <c r="B16" s="108"/>
      <c r="C16" s="109"/>
      <c r="D16" s="160"/>
      <c r="E16" s="161"/>
      <c r="F16" s="167"/>
      <c r="G16" s="167"/>
      <c r="H16" s="323"/>
      <c r="I16" s="319"/>
      <c r="J16" s="127"/>
    </row>
    <row r="17" spans="2:10" x14ac:dyDescent="0.35">
      <c r="B17" s="116" t="s">
        <v>300</v>
      </c>
      <c r="C17" s="109"/>
      <c r="D17" s="160"/>
      <c r="E17" s="161"/>
      <c r="F17" s="167"/>
      <c r="G17" s="167"/>
      <c r="H17" s="323"/>
      <c r="I17" s="319"/>
      <c r="J17" s="127"/>
    </row>
    <row r="18" spans="2:10" x14ac:dyDescent="0.35">
      <c r="B18" s="108" t="s">
        <v>301</v>
      </c>
      <c r="C18" s="109" t="s">
        <v>302</v>
      </c>
      <c r="D18" s="160"/>
      <c r="E18" s="161">
        <v>109</v>
      </c>
      <c r="F18" s="154">
        <f>VLOOKUP(B18,'[12]Rev Pivot'!$A$4:$C$51,3,0)/1000-2.3</f>
        <v>87.690330000000017</v>
      </c>
      <c r="G18" s="154">
        <v>0</v>
      </c>
      <c r="H18" s="318">
        <f>E18-F18-G18</f>
        <v>21.309669999999983</v>
      </c>
      <c r="I18" s="319">
        <v>128</v>
      </c>
      <c r="J18" s="127" t="s">
        <v>298</v>
      </c>
    </row>
    <row r="19" spans="2:10" x14ac:dyDescent="0.35">
      <c r="B19" s="108"/>
      <c r="C19" s="109"/>
      <c r="D19" s="160"/>
      <c r="E19" s="161"/>
      <c r="F19" s="154"/>
      <c r="G19" s="154"/>
      <c r="H19" s="318"/>
      <c r="I19" s="319"/>
      <c r="J19" s="127"/>
    </row>
    <row r="20" spans="2:10" x14ac:dyDescent="0.35">
      <c r="B20" s="116" t="s">
        <v>303</v>
      </c>
      <c r="C20" s="109"/>
      <c r="D20" s="160"/>
      <c r="E20" s="161"/>
      <c r="F20" s="154"/>
      <c r="G20" s="154"/>
      <c r="H20" s="318"/>
      <c r="I20" s="319"/>
      <c r="J20" s="127"/>
    </row>
    <row r="21" spans="2:10" ht="14.15" customHeight="1" x14ac:dyDescent="0.35">
      <c r="B21" s="108" t="s">
        <v>304</v>
      </c>
      <c r="C21" s="109" t="s">
        <v>305</v>
      </c>
      <c r="D21" s="160">
        <v>500</v>
      </c>
      <c r="E21" s="156">
        <v>500</v>
      </c>
      <c r="F21" s="154">
        <v>403.40265000000005</v>
      </c>
      <c r="G21" s="154">
        <v>0</v>
      </c>
      <c r="H21" s="318">
        <f>E21-F21-G21</f>
        <v>96.597349999999949</v>
      </c>
      <c r="I21" s="324">
        <v>500</v>
      </c>
      <c r="J21" s="127" t="s">
        <v>298</v>
      </c>
    </row>
    <row r="22" spans="2:10" x14ac:dyDescent="0.35">
      <c r="B22" s="108" t="s">
        <v>306</v>
      </c>
      <c r="C22" s="109" t="s">
        <v>307</v>
      </c>
      <c r="D22" s="160"/>
      <c r="E22" s="156"/>
      <c r="F22" s="154">
        <v>43.314540000000008</v>
      </c>
      <c r="G22" s="154">
        <v>0</v>
      </c>
      <c r="H22" s="318">
        <f t="shared" ref="H22:H34" si="1">E22-F22-G22</f>
        <v>-43.314540000000008</v>
      </c>
      <c r="I22" s="324">
        <v>0</v>
      </c>
      <c r="J22" s="127" t="s">
        <v>298</v>
      </c>
    </row>
    <row r="23" spans="2:10" ht="14.15" customHeight="1" x14ac:dyDescent="0.35">
      <c r="B23" s="117" t="s">
        <v>308</v>
      </c>
      <c r="C23" s="109" t="s">
        <v>309</v>
      </c>
      <c r="D23" s="160">
        <v>45</v>
      </c>
      <c r="E23" s="156">
        <v>45</v>
      </c>
      <c r="F23" s="154">
        <v>25.181609999999996</v>
      </c>
      <c r="G23" s="154">
        <v>0</v>
      </c>
      <c r="H23" s="318">
        <f>E23-F23-G23</f>
        <v>19.818390000000004</v>
      </c>
      <c r="I23" s="324">
        <v>45</v>
      </c>
      <c r="J23" s="127" t="s">
        <v>298</v>
      </c>
    </row>
    <row r="24" spans="2:10" x14ac:dyDescent="0.35">
      <c r="B24" s="117" t="s">
        <v>310</v>
      </c>
      <c r="C24" s="109" t="s">
        <v>311</v>
      </c>
      <c r="D24" s="160">
        <v>500</v>
      </c>
      <c r="E24" s="156">
        <v>1200</v>
      </c>
      <c r="F24" s="154">
        <v>266.10347000000002</v>
      </c>
      <c r="G24" s="154">
        <v>13.878</v>
      </c>
      <c r="H24" s="318">
        <f>E24-F24-G24</f>
        <v>920.01852999999994</v>
      </c>
      <c r="I24" s="324">
        <v>300</v>
      </c>
      <c r="J24" s="127" t="s">
        <v>291</v>
      </c>
    </row>
    <row r="25" spans="2:10" x14ac:dyDescent="0.35">
      <c r="B25" s="117" t="s">
        <v>312</v>
      </c>
      <c r="C25" s="109" t="s">
        <v>313</v>
      </c>
      <c r="D25" s="160">
        <v>8500</v>
      </c>
      <c r="E25" s="156">
        <v>8500</v>
      </c>
      <c r="F25" s="154">
        <v>85.308070000000001</v>
      </c>
      <c r="G25" s="154">
        <v>6159.755830000001</v>
      </c>
      <c r="H25" s="318">
        <f>E25-F25-G25</f>
        <v>2254.9360999999999</v>
      </c>
      <c r="I25" s="324">
        <v>7097</v>
      </c>
      <c r="J25" s="127" t="s">
        <v>291</v>
      </c>
    </row>
    <row r="26" spans="2:10" x14ac:dyDescent="0.35">
      <c r="B26" s="117" t="s">
        <v>314</v>
      </c>
      <c r="C26" s="109" t="s">
        <v>315</v>
      </c>
      <c r="D26" s="160">
        <v>328</v>
      </c>
      <c r="E26" s="156">
        <f>D26+556</f>
        <v>884</v>
      </c>
      <c r="F26" s="154">
        <v>135.27266999999998</v>
      </c>
      <c r="G26" s="154">
        <v>0</v>
      </c>
      <c r="H26" s="318">
        <f>E26-F26-G26</f>
        <v>748.72733000000005</v>
      </c>
      <c r="I26" s="324">
        <v>300</v>
      </c>
      <c r="J26" s="127" t="s">
        <v>291</v>
      </c>
    </row>
    <row r="27" spans="2:10" x14ac:dyDescent="0.35">
      <c r="B27" s="117" t="s">
        <v>316</v>
      </c>
      <c r="C27" s="109" t="s">
        <v>317</v>
      </c>
      <c r="D27" s="160">
        <v>50</v>
      </c>
      <c r="E27" s="156">
        <v>50</v>
      </c>
      <c r="F27" s="154">
        <v>32.365169999999999</v>
      </c>
      <c r="G27" s="154">
        <v>0</v>
      </c>
      <c r="H27" s="318">
        <f t="shared" si="1"/>
        <v>17.634830000000001</v>
      </c>
      <c r="I27" s="324">
        <v>20</v>
      </c>
      <c r="J27" s="127" t="s">
        <v>298</v>
      </c>
    </row>
    <row r="28" spans="2:10" x14ac:dyDescent="0.35">
      <c r="B28" s="117" t="s">
        <v>318</v>
      </c>
      <c r="C28" s="109" t="s">
        <v>319</v>
      </c>
      <c r="D28" s="160"/>
      <c r="E28" s="156">
        <v>32</v>
      </c>
      <c r="F28" s="154">
        <v>56.826720000000009</v>
      </c>
      <c r="G28" s="154">
        <v>0</v>
      </c>
      <c r="H28" s="318">
        <f>E28-F28-G28</f>
        <v>-24.826720000000009</v>
      </c>
      <c r="I28" s="324">
        <v>32</v>
      </c>
      <c r="J28" s="127" t="s">
        <v>298</v>
      </c>
    </row>
    <row r="29" spans="2:10" x14ac:dyDescent="0.35">
      <c r="B29" s="117" t="s">
        <v>320</v>
      </c>
      <c r="C29" s="109" t="s">
        <v>321</v>
      </c>
      <c r="D29" s="160">
        <v>250</v>
      </c>
      <c r="E29" s="156">
        <v>250</v>
      </c>
      <c r="F29" s="154">
        <v>-3.6233200000000001</v>
      </c>
      <c r="G29" s="154">
        <v>0</v>
      </c>
      <c r="H29" s="318">
        <f>E29-F29-G29</f>
        <v>253.62332000000001</v>
      </c>
      <c r="I29" s="324">
        <v>0</v>
      </c>
      <c r="J29" s="127" t="s">
        <v>291</v>
      </c>
    </row>
    <row r="30" spans="2:10" x14ac:dyDescent="0.35">
      <c r="B30" s="108" t="s">
        <v>322</v>
      </c>
      <c r="C30" s="109" t="s">
        <v>323</v>
      </c>
      <c r="D30" s="160">
        <v>100</v>
      </c>
      <c r="E30" s="156">
        <v>100</v>
      </c>
      <c r="F30" s="154">
        <v>159.11571000000001</v>
      </c>
      <c r="G30" s="154">
        <v>0</v>
      </c>
      <c r="H30" s="318">
        <f t="shared" si="1"/>
        <v>-59.115710000000007</v>
      </c>
      <c r="I30" s="324">
        <v>100</v>
      </c>
      <c r="J30" s="127" t="s">
        <v>298</v>
      </c>
    </row>
    <row r="31" spans="2:10" x14ac:dyDescent="0.35">
      <c r="B31" s="108" t="s">
        <v>324</v>
      </c>
      <c r="C31" s="109" t="s">
        <v>325</v>
      </c>
      <c r="D31" s="160"/>
      <c r="E31" s="156"/>
      <c r="F31" s="154">
        <v>5.7862299999999998</v>
      </c>
      <c r="G31" s="154">
        <v>0</v>
      </c>
      <c r="H31" s="318">
        <f t="shared" si="1"/>
        <v>-5.7862299999999998</v>
      </c>
      <c r="I31" s="324">
        <v>6</v>
      </c>
      <c r="J31" s="127" t="s">
        <v>298</v>
      </c>
    </row>
    <row r="32" spans="2:10" x14ac:dyDescent="0.35">
      <c r="B32" s="108" t="s">
        <v>326</v>
      </c>
      <c r="C32" s="109" t="s">
        <v>327</v>
      </c>
      <c r="D32" s="160">
        <v>850</v>
      </c>
      <c r="E32" s="156">
        <v>1000</v>
      </c>
      <c r="F32" s="154">
        <v>1118.7705399999998</v>
      </c>
      <c r="G32" s="154">
        <v>0</v>
      </c>
      <c r="H32" s="318">
        <f t="shared" si="1"/>
        <v>-118.77053999999976</v>
      </c>
      <c r="I32" s="324">
        <v>900</v>
      </c>
      <c r="J32" s="127" t="s">
        <v>291</v>
      </c>
    </row>
    <row r="33" spans="2:10" x14ac:dyDescent="0.35">
      <c r="B33" s="108" t="s">
        <v>328</v>
      </c>
      <c r="C33" s="109" t="s">
        <v>329</v>
      </c>
      <c r="D33" s="160">
        <v>300</v>
      </c>
      <c r="E33" s="156">
        <v>50</v>
      </c>
      <c r="F33" s="154">
        <v>3.1304700000000003</v>
      </c>
      <c r="G33" s="154">
        <v>0</v>
      </c>
      <c r="H33" s="318">
        <f t="shared" si="1"/>
        <v>46.869529999999997</v>
      </c>
      <c r="I33" s="324">
        <v>25</v>
      </c>
      <c r="J33" s="127" t="s">
        <v>291</v>
      </c>
    </row>
    <row r="34" spans="2:10" x14ac:dyDescent="0.35">
      <c r="B34" s="108" t="s">
        <v>549</v>
      </c>
      <c r="C34" s="109" t="s">
        <v>550</v>
      </c>
      <c r="D34" s="160"/>
      <c r="E34" s="156"/>
      <c r="F34" s="154">
        <v>6.6326999999999998</v>
      </c>
      <c r="G34" s="154">
        <v>0</v>
      </c>
      <c r="H34" s="318">
        <f t="shared" si="1"/>
        <v>-6.6326999999999998</v>
      </c>
      <c r="I34" s="324"/>
      <c r="J34" s="127"/>
    </row>
    <row r="35" spans="2:10" x14ac:dyDescent="0.35">
      <c r="B35" s="118" t="s">
        <v>330</v>
      </c>
      <c r="C35" s="119"/>
      <c r="D35" s="160"/>
      <c r="E35" s="161"/>
      <c r="F35" s="154"/>
      <c r="G35" s="154"/>
      <c r="H35" s="318"/>
      <c r="I35" s="324"/>
      <c r="J35" s="127"/>
    </row>
    <row r="36" spans="2:10" x14ac:dyDescent="0.35">
      <c r="B36" s="108" t="s">
        <v>331</v>
      </c>
      <c r="C36" s="109" t="s">
        <v>332</v>
      </c>
      <c r="D36" s="160">
        <v>52</v>
      </c>
      <c r="E36" s="156">
        <f>52</f>
        <v>52</v>
      </c>
      <c r="F36" s="154">
        <f>VLOOKUP(B36,'[12]Rev Pivot'!$A$4:$C$51,3,0)/1000</f>
        <v>113.40461999999998</v>
      </c>
      <c r="G36" s="154">
        <v>353.78170000000046</v>
      </c>
      <c r="H36" s="318">
        <f>E36-F36-G36</f>
        <v>-415.18632000000042</v>
      </c>
      <c r="I36" s="324">
        <v>365</v>
      </c>
      <c r="J36" s="127" t="s">
        <v>298</v>
      </c>
    </row>
    <row r="37" spans="2:10" x14ac:dyDescent="0.35">
      <c r="B37" s="120" t="s">
        <v>333</v>
      </c>
      <c r="C37" s="109" t="s">
        <v>334</v>
      </c>
      <c r="D37" s="160">
        <v>973</v>
      </c>
      <c r="E37" s="156">
        <f>730</f>
        <v>730</v>
      </c>
      <c r="F37" s="154">
        <v>38</v>
      </c>
      <c r="G37" s="154">
        <v>0</v>
      </c>
      <c r="H37" s="318">
        <f>E37-F37-G37</f>
        <v>692</v>
      </c>
      <c r="I37" s="324">
        <v>1024</v>
      </c>
      <c r="J37" s="127" t="s">
        <v>298</v>
      </c>
    </row>
    <row r="38" spans="2:10" x14ac:dyDescent="0.35">
      <c r="B38" s="120" t="s">
        <v>333</v>
      </c>
      <c r="C38" s="109" t="s">
        <v>335</v>
      </c>
      <c r="D38" s="160"/>
      <c r="E38" s="156">
        <f>D37-E37</f>
        <v>243</v>
      </c>
      <c r="F38" s="154">
        <f>VLOOKUP(B38,'[12]Rev Pivot'!$A$4:$C$51,3,0)/1000-38</f>
        <v>1248.9780799999999</v>
      </c>
      <c r="G38" s="154">
        <v>0</v>
      </c>
      <c r="H38" s="318">
        <f>E38-F38-G38</f>
        <v>-1005.9780799999999</v>
      </c>
      <c r="I38" s="324">
        <v>126</v>
      </c>
      <c r="J38" s="127" t="s">
        <v>298</v>
      </c>
    </row>
    <row r="39" spans="2:10" x14ac:dyDescent="0.35">
      <c r="B39" s="108" t="s">
        <v>336</v>
      </c>
      <c r="C39" s="109" t="s">
        <v>337</v>
      </c>
      <c r="D39" s="160"/>
      <c r="E39" s="161"/>
      <c r="F39" s="154">
        <f>VLOOKUP(B39,'[12]Rev Pivot'!$A$4:$C$51,3,0)/1000</f>
        <v>51.061030000000009</v>
      </c>
      <c r="G39" s="154">
        <v>0</v>
      </c>
      <c r="H39" s="318">
        <f>E39-F39-G39</f>
        <v>-51.061030000000009</v>
      </c>
      <c r="I39" s="324">
        <v>47</v>
      </c>
      <c r="J39" s="127" t="s">
        <v>298</v>
      </c>
    </row>
    <row r="40" spans="2:10" ht="15" thickBot="1" x14ac:dyDescent="0.4">
      <c r="B40" s="108"/>
      <c r="C40" s="109"/>
      <c r="D40" s="161"/>
      <c r="E40" s="161"/>
      <c r="F40" s="162"/>
      <c r="G40" s="162"/>
      <c r="H40" s="320">
        <f>E40-F40-G40</f>
        <v>0</v>
      </c>
      <c r="I40" s="324"/>
      <c r="J40" s="127"/>
    </row>
    <row r="41" spans="2:10" s="187" customFormat="1" ht="15" thickBot="1" x14ac:dyDescent="0.4">
      <c r="B41" s="407" t="s">
        <v>338</v>
      </c>
      <c r="C41" s="408"/>
      <c r="D41" s="163">
        <f t="shared" ref="D41:I41" si="2">SUM(D18:D39)</f>
        <v>12448</v>
      </c>
      <c r="E41" s="165">
        <f t="shared" si="2"/>
        <v>13745</v>
      </c>
      <c r="F41" s="164">
        <f>SUM(F18:F39)</f>
        <v>3876.72129</v>
      </c>
      <c r="G41" s="164">
        <f>SUM(G18:G39)</f>
        <v>6527.4155300000011</v>
      </c>
      <c r="H41" s="325">
        <f>SUM(H18:H39)</f>
        <v>3340.8631800000003</v>
      </c>
      <c r="I41" s="326">
        <f t="shared" si="2"/>
        <v>11015</v>
      </c>
      <c r="J41" s="166"/>
    </row>
    <row r="42" spans="2:10" x14ac:dyDescent="0.35">
      <c r="B42" s="108"/>
      <c r="D42" s="168"/>
      <c r="E42" s="169"/>
      <c r="F42" s="170"/>
      <c r="G42" s="170"/>
      <c r="H42" s="327"/>
      <c r="I42" s="328"/>
      <c r="J42" s="171"/>
    </row>
    <row r="43" spans="2:10" x14ac:dyDescent="0.35">
      <c r="B43" s="121" t="s">
        <v>339</v>
      </c>
      <c r="D43" s="160"/>
      <c r="E43" s="161"/>
      <c r="F43" s="167"/>
      <c r="G43" s="167"/>
      <c r="H43" s="318"/>
      <c r="I43" s="319"/>
      <c r="J43" s="127"/>
    </row>
    <row r="44" spans="2:10" x14ac:dyDescent="0.35">
      <c r="B44" s="108" t="s">
        <v>340</v>
      </c>
      <c r="C44" t="s">
        <v>341</v>
      </c>
      <c r="D44" s="155"/>
      <c r="E44" s="156"/>
      <c r="F44" s="154">
        <v>0</v>
      </c>
      <c r="G44" s="154">
        <v>14.3344</v>
      </c>
      <c r="H44" s="318">
        <f>E44-F44-G44</f>
        <v>-14.3344</v>
      </c>
      <c r="I44" s="324">
        <v>14</v>
      </c>
      <c r="J44" s="127" t="s">
        <v>298</v>
      </c>
    </row>
    <row r="45" spans="2:10" ht="14.15" customHeight="1" x14ac:dyDescent="0.35">
      <c r="B45" s="108" t="s">
        <v>342</v>
      </c>
      <c r="C45" t="s">
        <v>343</v>
      </c>
      <c r="D45" s="155">
        <v>43</v>
      </c>
      <c r="E45" s="156">
        <f>43+150</f>
        <v>193</v>
      </c>
      <c r="F45" s="154">
        <v>41.242350000000002</v>
      </c>
      <c r="G45" s="154">
        <v>100.57364</v>
      </c>
      <c r="H45" s="318">
        <f>E45-F45-G45</f>
        <v>51.184010000000015</v>
      </c>
      <c r="I45" s="324">
        <v>193</v>
      </c>
      <c r="J45" s="127" t="s">
        <v>298</v>
      </c>
    </row>
    <row r="46" spans="2:10" x14ac:dyDescent="0.35">
      <c r="B46" s="108" t="s">
        <v>344</v>
      </c>
      <c r="C46" t="s">
        <v>345</v>
      </c>
      <c r="D46" s="155">
        <v>50</v>
      </c>
      <c r="E46" s="156">
        <v>50</v>
      </c>
      <c r="F46" s="154">
        <v>50.37632</v>
      </c>
      <c r="G46" s="154">
        <v>0</v>
      </c>
      <c r="H46" s="318">
        <f>E46-F46-G46</f>
        <v>-0.37631999999999977</v>
      </c>
      <c r="I46" s="324">
        <v>50</v>
      </c>
      <c r="J46" s="127" t="s">
        <v>298</v>
      </c>
    </row>
    <row r="47" spans="2:10" x14ac:dyDescent="0.35">
      <c r="B47" s="108" t="s">
        <v>346</v>
      </c>
      <c r="C47" t="s">
        <v>347</v>
      </c>
      <c r="D47" s="155"/>
      <c r="E47" s="156"/>
      <c r="F47" s="154">
        <v>31.842269999999996</v>
      </c>
      <c r="G47" s="154">
        <v>0</v>
      </c>
      <c r="H47" s="318">
        <f>E47-F47-G47</f>
        <v>-31.842269999999996</v>
      </c>
      <c r="I47" s="324">
        <v>58</v>
      </c>
      <c r="J47" s="127" t="s">
        <v>298</v>
      </c>
    </row>
    <row r="48" spans="2:10" ht="16.5" customHeight="1" x14ac:dyDescent="0.35">
      <c r="B48" s="108" t="s">
        <v>348</v>
      </c>
      <c r="C48" t="s">
        <v>349</v>
      </c>
      <c r="D48" s="155">
        <v>497</v>
      </c>
      <c r="E48" s="156">
        <v>497</v>
      </c>
      <c r="F48" s="154">
        <v>219.46611999999999</v>
      </c>
      <c r="G48" s="154">
        <v>558</v>
      </c>
      <c r="H48" s="318">
        <f>E48-F48-G48</f>
        <v>-280.46611999999999</v>
      </c>
      <c r="I48" s="324">
        <v>497</v>
      </c>
      <c r="J48" s="127" t="s">
        <v>298</v>
      </c>
    </row>
    <row r="49" spans="2:10" ht="16.5" customHeight="1" x14ac:dyDescent="0.35">
      <c r="B49" s="108" t="s">
        <v>350</v>
      </c>
      <c r="C49" t="s">
        <v>351</v>
      </c>
      <c r="D49" s="155"/>
      <c r="E49" s="156">
        <f>40+66</f>
        <v>106</v>
      </c>
      <c r="F49" s="154">
        <v>53.617520000000006</v>
      </c>
      <c r="G49" s="154">
        <v>0</v>
      </c>
      <c r="H49" s="318">
        <f t="shared" ref="H49:H51" si="3">E49-F49-G49</f>
        <v>52.382479999999994</v>
      </c>
      <c r="I49" s="324">
        <f>94.5+8.6</f>
        <v>103.1</v>
      </c>
      <c r="J49" s="127" t="s">
        <v>298</v>
      </c>
    </row>
    <row r="50" spans="2:10" ht="16.5" customHeight="1" x14ac:dyDescent="0.35">
      <c r="B50" s="108" t="s">
        <v>352</v>
      </c>
      <c r="C50" t="s">
        <v>353</v>
      </c>
      <c r="D50" s="155"/>
      <c r="E50" s="156">
        <v>40</v>
      </c>
      <c r="F50" s="154">
        <v>35.426100000000005</v>
      </c>
      <c r="G50" s="154">
        <v>0</v>
      </c>
      <c r="H50" s="318">
        <f t="shared" si="3"/>
        <v>4.5738999999999947</v>
      </c>
      <c r="I50" s="324">
        <f>26.8+17.4+6.6+1.9+1</f>
        <v>53.7</v>
      </c>
      <c r="J50" s="127" t="s">
        <v>298</v>
      </c>
    </row>
    <row r="51" spans="2:10" ht="16.5" customHeight="1" x14ac:dyDescent="0.35">
      <c r="B51" s="108" t="s">
        <v>354</v>
      </c>
      <c r="C51" t="s">
        <v>355</v>
      </c>
      <c r="D51" s="155"/>
      <c r="E51" s="156">
        <v>79</v>
      </c>
      <c r="F51" s="154">
        <v>78.158870000000007</v>
      </c>
      <c r="G51" s="154">
        <v>0</v>
      </c>
      <c r="H51" s="318">
        <f t="shared" si="3"/>
        <v>0.84112999999999261</v>
      </c>
      <c r="I51" s="324">
        <v>79</v>
      </c>
      <c r="J51" s="127" t="s">
        <v>298</v>
      </c>
    </row>
    <row r="52" spans="2:10" ht="16.5" customHeight="1" x14ac:dyDescent="0.35">
      <c r="B52" s="108" t="s">
        <v>551</v>
      </c>
      <c r="C52" t="s">
        <v>552</v>
      </c>
      <c r="D52" s="155"/>
      <c r="E52" s="156"/>
      <c r="F52" s="154">
        <v>-5.118799999999986</v>
      </c>
      <c r="G52" s="154">
        <v>0</v>
      </c>
      <c r="H52" s="318">
        <f>E52-F52-G52</f>
        <v>5.118799999999986</v>
      </c>
      <c r="I52" s="324">
        <v>120</v>
      </c>
      <c r="J52" s="127"/>
    </row>
    <row r="53" spans="2:10" x14ac:dyDescent="0.35">
      <c r="B53" s="108" t="s">
        <v>553</v>
      </c>
      <c r="C53" t="s">
        <v>356</v>
      </c>
      <c r="D53" s="108"/>
      <c r="F53" s="154">
        <v>0</v>
      </c>
      <c r="G53" s="154">
        <v>0</v>
      </c>
      <c r="H53" s="318">
        <f>E53-F53-G53</f>
        <v>0</v>
      </c>
      <c r="I53" s="329"/>
      <c r="J53" s="127"/>
    </row>
    <row r="54" spans="2:10" ht="17.149999999999999" customHeight="1" x14ac:dyDescent="0.35">
      <c r="B54" s="116" t="s">
        <v>357</v>
      </c>
      <c r="D54" s="155"/>
      <c r="E54" s="156"/>
      <c r="F54" s="154"/>
      <c r="G54" s="154"/>
      <c r="H54" s="318"/>
      <c r="I54" s="324"/>
      <c r="J54" s="127"/>
    </row>
    <row r="55" spans="2:10" x14ac:dyDescent="0.35">
      <c r="B55" s="108" t="s">
        <v>358</v>
      </c>
      <c r="C55" t="s">
        <v>359</v>
      </c>
      <c r="D55" s="155">
        <v>272</v>
      </c>
      <c r="E55" s="156">
        <v>272</v>
      </c>
      <c r="F55" s="154">
        <v>257.38155</v>
      </c>
      <c r="G55" s="154">
        <v>0</v>
      </c>
      <c r="H55" s="318">
        <f>E55-F55-G55</f>
        <v>14.618449999999996</v>
      </c>
      <c r="I55" s="324">
        <f>239+17</f>
        <v>256</v>
      </c>
      <c r="J55" s="127" t="s">
        <v>298</v>
      </c>
    </row>
    <row r="56" spans="2:10" x14ac:dyDescent="0.35">
      <c r="B56" s="108" t="s">
        <v>360</v>
      </c>
      <c r="C56" t="s">
        <v>361</v>
      </c>
      <c r="D56" s="155">
        <v>63</v>
      </c>
      <c r="E56" s="156">
        <v>63</v>
      </c>
      <c r="F56" s="154">
        <v>61.321190000000001</v>
      </c>
      <c r="G56" s="154">
        <v>45.75</v>
      </c>
      <c r="H56" s="318">
        <f t="shared" ref="H56:H68" si="4">E56-F56-G56</f>
        <v>-44.071190000000001</v>
      </c>
      <c r="I56" s="324">
        <v>123</v>
      </c>
      <c r="J56" s="127" t="s">
        <v>298</v>
      </c>
    </row>
    <row r="57" spans="2:10" x14ac:dyDescent="0.35">
      <c r="B57" s="108" t="s">
        <v>362</v>
      </c>
      <c r="C57" t="s">
        <v>363</v>
      </c>
      <c r="D57" s="155"/>
      <c r="E57" s="156"/>
      <c r="F57" s="154">
        <v>-23.174849999999999</v>
      </c>
      <c r="G57" s="154">
        <v>0</v>
      </c>
      <c r="H57" s="318">
        <f>E57-F57-G57</f>
        <v>23.174849999999999</v>
      </c>
      <c r="I57" s="324">
        <v>0</v>
      </c>
      <c r="J57" s="127" t="s">
        <v>298</v>
      </c>
    </row>
    <row r="58" spans="2:10" x14ac:dyDescent="0.35">
      <c r="B58" s="108" t="s">
        <v>364</v>
      </c>
      <c r="C58" t="s">
        <v>365</v>
      </c>
      <c r="D58" s="155"/>
      <c r="E58" s="156"/>
      <c r="F58" s="154">
        <v>0</v>
      </c>
      <c r="G58" s="154">
        <v>0</v>
      </c>
      <c r="H58" s="318">
        <f t="shared" si="4"/>
        <v>0</v>
      </c>
      <c r="I58" s="324">
        <v>0</v>
      </c>
      <c r="J58" s="127" t="s">
        <v>298</v>
      </c>
    </row>
    <row r="59" spans="2:10" x14ac:dyDescent="0.35">
      <c r="B59" s="108" t="s">
        <v>366</v>
      </c>
      <c r="C59" t="s">
        <v>367</v>
      </c>
      <c r="D59" s="155">
        <v>1590</v>
      </c>
      <c r="E59" s="156">
        <v>1590</v>
      </c>
      <c r="F59" s="154">
        <v>416.7133300000001</v>
      </c>
      <c r="G59" s="154">
        <v>0</v>
      </c>
      <c r="H59" s="318">
        <f t="shared" si="4"/>
        <v>1173.28667</v>
      </c>
      <c r="I59" s="324">
        <v>1590</v>
      </c>
      <c r="J59" s="127" t="s">
        <v>298</v>
      </c>
    </row>
    <row r="60" spans="2:10" x14ac:dyDescent="0.35">
      <c r="B60" s="108" t="s">
        <v>368</v>
      </c>
      <c r="C60" t="s">
        <v>369</v>
      </c>
      <c r="D60" s="155">
        <v>150</v>
      </c>
      <c r="E60" s="156">
        <v>150</v>
      </c>
      <c r="F60" s="154">
        <v>103</v>
      </c>
      <c r="G60" s="154">
        <v>0</v>
      </c>
      <c r="H60" s="318">
        <f t="shared" si="4"/>
        <v>47</v>
      </c>
      <c r="I60" s="324"/>
      <c r="J60" s="127"/>
    </row>
    <row r="61" spans="2:10" x14ac:dyDescent="0.35">
      <c r="B61" s="108" t="s">
        <v>370</v>
      </c>
      <c r="C61" t="s">
        <v>371</v>
      </c>
      <c r="D61" s="155">
        <v>50</v>
      </c>
      <c r="E61" s="156">
        <v>50</v>
      </c>
      <c r="F61" s="154">
        <v>0</v>
      </c>
      <c r="G61" s="154">
        <v>0</v>
      </c>
      <c r="H61" s="318">
        <f t="shared" si="4"/>
        <v>50</v>
      </c>
      <c r="I61" s="324">
        <v>0</v>
      </c>
      <c r="J61" s="127" t="s">
        <v>291</v>
      </c>
    </row>
    <row r="62" spans="2:10" x14ac:dyDescent="0.35">
      <c r="B62" s="108" t="s">
        <v>372</v>
      </c>
      <c r="C62" t="s">
        <v>373</v>
      </c>
      <c r="D62" s="155">
        <v>350</v>
      </c>
      <c r="E62" s="156">
        <v>350</v>
      </c>
      <c r="F62" s="154">
        <v>0</v>
      </c>
      <c r="G62" s="154">
        <v>0</v>
      </c>
      <c r="H62" s="318">
        <f t="shared" si="4"/>
        <v>350</v>
      </c>
      <c r="I62" s="324">
        <v>0</v>
      </c>
      <c r="J62" s="127" t="s">
        <v>291</v>
      </c>
    </row>
    <row r="63" spans="2:10" x14ac:dyDescent="0.35">
      <c r="B63" s="108" t="s">
        <v>374</v>
      </c>
      <c r="C63" t="s">
        <v>375</v>
      </c>
      <c r="D63" s="155"/>
      <c r="E63" s="156">
        <v>45.5</v>
      </c>
      <c r="F63" s="154">
        <v>49.5</v>
      </c>
      <c r="G63" s="154">
        <v>0</v>
      </c>
      <c r="H63" s="318">
        <f t="shared" si="4"/>
        <v>-4</v>
      </c>
      <c r="I63" s="324">
        <v>50</v>
      </c>
      <c r="J63" s="127" t="s">
        <v>298</v>
      </c>
    </row>
    <row r="64" spans="2:10" x14ac:dyDescent="0.35">
      <c r="B64" s="108" t="s">
        <v>554</v>
      </c>
      <c r="C64" t="s">
        <v>555</v>
      </c>
      <c r="D64" s="155"/>
      <c r="E64" s="156"/>
      <c r="F64" s="154">
        <v>86.838139999999996</v>
      </c>
      <c r="G64" s="154">
        <v>0</v>
      </c>
      <c r="H64" s="318">
        <f t="shared" si="4"/>
        <v>-86.838139999999996</v>
      </c>
      <c r="I64" s="324"/>
      <c r="J64" s="127"/>
    </row>
    <row r="65" spans="2:10" x14ac:dyDescent="0.35">
      <c r="B65" s="108" t="s">
        <v>376</v>
      </c>
      <c r="C65" t="s">
        <v>377</v>
      </c>
      <c r="D65" s="155">
        <v>837</v>
      </c>
      <c r="E65" s="156">
        <v>837</v>
      </c>
      <c r="F65" s="154">
        <v>134.72493</v>
      </c>
      <c r="G65" s="154">
        <v>12.899499999999978</v>
      </c>
      <c r="H65" s="318">
        <f t="shared" si="4"/>
        <v>689.37557000000004</v>
      </c>
      <c r="I65" s="324"/>
      <c r="J65" s="127"/>
    </row>
    <row r="66" spans="2:10" ht="16.5" customHeight="1" x14ac:dyDescent="0.35">
      <c r="B66" s="108" t="s">
        <v>556</v>
      </c>
      <c r="C66" t="s">
        <v>557</v>
      </c>
      <c r="D66" s="155"/>
      <c r="E66" s="156"/>
      <c r="F66" s="154">
        <v>0</v>
      </c>
      <c r="G66" s="154">
        <v>0</v>
      </c>
      <c r="H66" s="318">
        <f t="shared" si="4"/>
        <v>0</v>
      </c>
      <c r="I66" s="324"/>
      <c r="J66" s="127"/>
    </row>
    <row r="67" spans="2:10" ht="16.5" customHeight="1" x14ac:dyDescent="0.35">
      <c r="B67" s="108" t="s">
        <v>558</v>
      </c>
      <c r="C67" t="s">
        <v>559</v>
      </c>
      <c r="D67" s="155"/>
      <c r="E67" s="156"/>
      <c r="F67" s="154">
        <v>0</v>
      </c>
      <c r="G67" s="154">
        <v>0</v>
      </c>
      <c r="H67" s="318">
        <f t="shared" si="4"/>
        <v>0</v>
      </c>
      <c r="I67" s="324"/>
      <c r="J67" s="127"/>
    </row>
    <row r="68" spans="2:10" s="187" customFormat="1" x14ac:dyDescent="0.35">
      <c r="B68" s="108" t="s">
        <v>560</v>
      </c>
      <c r="C68" t="s">
        <v>561</v>
      </c>
      <c r="D68" s="155"/>
      <c r="E68" s="156"/>
      <c r="F68" s="154">
        <v>0</v>
      </c>
      <c r="G68" s="154">
        <v>0</v>
      </c>
      <c r="H68" s="318">
        <f t="shared" si="4"/>
        <v>0</v>
      </c>
      <c r="I68" s="324">
        <f>275+68</f>
        <v>343</v>
      </c>
      <c r="J68" s="127" t="s">
        <v>291</v>
      </c>
    </row>
    <row r="69" spans="2:10" ht="15" thickBot="1" x14ac:dyDescent="0.4">
      <c r="B69" s="108"/>
      <c r="D69" s="172"/>
      <c r="E69" s="173"/>
      <c r="F69" s="174"/>
      <c r="G69" s="174"/>
      <c r="H69" s="330"/>
      <c r="I69" s="331"/>
      <c r="J69" s="175"/>
    </row>
    <row r="70" spans="2:10" ht="15" thickBot="1" x14ac:dyDescent="0.4">
      <c r="B70" s="407" t="s">
        <v>378</v>
      </c>
      <c r="C70" s="408"/>
      <c r="D70" s="176">
        <f t="shared" ref="D70:I70" si="5">SUM(D44:D68)</f>
        <v>3902</v>
      </c>
      <c r="E70" s="176">
        <f t="shared" si="5"/>
        <v>4322.5</v>
      </c>
      <c r="F70" s="164">
        <f t="shared" si="5"/>
        <v>1591.3150400000002</v>
      </c>
      <c r="G70" s="164">
        <f t="shared" si="5"/>
        <v>731.55754000000002</v>
      </c>
      <c r="H70" s="332">
        <f t="shared" si="5"/>
        <v>1999.6274199999998</v>
      </c>
      <c r="I70" s="333">
        <f t="shared" si="5"/>
        <v>3529.8</v>
      </c>
      <c r="J70" s="166"/>
    </row>
    <row r="71" spans="2:10" x14ac:dyDescent="0.35">
      <c r="B71" s="122"/>
      <c r="D71" s="103"/>
      <c r="E71" s="177"/>
      <c r="F71" s="162"/>
      <c r="G71" s="162"/>
      <c r="H71" s="104"/>
      <c r="I71" s="334"/>
      <c r="J71" s="171"/>
    </row>
    <row r="72" spans="2:10" x14ac:dyDescent="0.35">
      <c r="B72" s="122" t="s">
        <v>379</v>
      </c>
      <c r="C72" s="178"/>
      <c r="D72" s="155"/>
      <c r="E72" s="156"/>
      <c r="F72" s="162"/>
      <c r="G72" s="162"/>
      <c r="H72" s="320"/>
      <c r="I72" s="324"/>
      <c r="J72" s="127"/>
    </row>
    <row r="73" spans="2:10" x14ac:dyDescent="0.35">
      <c r="B73" s="122"/>
      <c r="C73" s="179" t="s">
        <v>380</v>
      </c>
      <c r="D73" s="155"/>
      <c r="E73" s="156"/>
      <c r="F73" s="162">
        <v>0</v>
      </c>
      <c r="G73" s="154">
        <v>0</v>
      </c>
      <c r="H73" s="320">
        <f>E73-F73-G73</f>
        <v>0</v>
      </c>
      <c r="I73" s="324"/>
      <c r="J73" s="127"/>
    </row>
    <row r="74" spans="2:10" ht="18" hidden="1" customHeight="1" x14ac:dyDescent="0.35">
      <c r="B74" s="108" t="s">
        <v>381</v>
      </c>
      <c r="C74" s="179" t="s">
        <v>382</v>
      </c>
      <c r="D74" s="155">
        <v>65</v>
      </c>
      <c r="E74" s="156">
        <v>65</v>
      </c>
      <c r="F74" s="154">
        <v>24.870049999999999</v>
      </c>
      <c r="G74" s="154">
        <v>11.875000000000004</v>
      </c>
      <c r="H74" s="320">
        <f>E74-F74-G74</f>
        <v>28.254949999999997</v>
      </c>
      <c r="I74" s="324">
        <f>65+25</f>
        <v>90</v>
      </c>
      <c r="J74" s="127" t="s">
        <v>298</v>
      </c>
    </row>
    <row r="75" spans="2:10" ht="18" customHeight="1" x14ac:dyDescent="0.35">
      <c r="B75" s="108" t="s">
        <v>383</v>
      </c>
      <c r="C75" s="179" t="s">
        <v>384</v>
      </c>
      <c r="D75" s="155"/>
      <c r="E75" s="156">
        <v>64</v>
      </c>
      <c r="F75" s="154">
        <v>18.878999999999998</v>
      </c>
      <c r="G75" s="154">
        <v>0</v>
      </c>
      <c r="H75" s="320">
        <f>E75-F75-G75</f>
        <v>45.121000000000002</v>
      </c>
      <c r="I75" s="324">
        <v>20</v>
      </c>
      <c r="J75" s="127" t="s">
        <v>291</v>
      </c>
    </row>
    <row r="76" spans="2:10" ht="19.5" customHeight="1" x14ac:dyDescent="0.35">
      <c r="B76" s="108" t="s">
        <v>381</v>
      </c>
      <c r="C76" s="179" t="s">
        <v>385</v>
      </c>
      <c r="D76" s="155"/>
      <c r="E76" s="156"/>
      <c r="F76" s="162"/>
      <c r="G76" s="162"/>
      <c r="H76" s="320">
        <f>E76-F76-G76</f>
        <v>0</v>
      </c>
      <c r="I76" s="324"/>
      <c r="J76" s="127"/>
    </row>
    <row r="77" spans="2:10" ht="31.5" hidden="1" customHeight="1" x14ac:dyDescent="0.35">
      <c r="B77" s="108"/>
      <c r="C77" s="179"/>
      <c r="D77" s="155"/>
      <c r="E77" s="156"/>
      <c r="F77" s="162"/>
      <c r="G77" s="162"/>
      <c r="H77" s="320"/>
      <c r="I77" s="324"/>
      <c r="J77" s="127"/>
    </row>
    <row r="78" spans="2:10" x14ac:dyDescent="0.35">
      <c r="B78" s="116" t="s">
        <v>386</v>
      </c>
      <c r="D78" s="155"/>
      <c r="E78" s="156"/>
      <c r="F78" s="162"/>
      <c r="G78" s="162"/>
      <c r="H78" s="320"/>
      <c r="I78" s="324"/>
      <c r="J78" s="127"/>
    </row>
    <row r="79" spans="2:10" s="187" customFormat="1" x14ac:dyDescent="0.35">
      <c r="B79" s="108"/>
      <c r="C79"/>
      <c r="D79" s="108"/>
      <c r="E79"/>
      <c r="F79" s="162"/>
      <c r="G79" s="162"/>
      <c r="H79" s="109"/>
      <c r="I79" s="329"/>
      <c r="J79" s="127"/>
    </row>
    <row r="80" spans="2:10" ht="15" thickBot="1" x14ac:dyDescent="0.4">
      <c r="B80" s="108"/>
      <c r="D80" s="180"/>
      <c r="E80" s="181"/>
      <c r="F80" s="182"/>
      <c r="G80" s="182"/>
      <c r="H80" s="112"/>
      <c r="I80" s="335"/>
      <c r="J80" s="175"/>
    </row>
    <row r="81" spans="1:10" s="187" customFormat="1" ht="15" thickBot="1" x14ac:dyDescent="0.4">
      <c r="B81" s="407" t="s">
        <v>387</v>
      </c>
      <c r="C81" s="408"/>
      <c r="D81" s="176">
        <f t="shared" ref="D81:F81" si="6">SUM(D72:D79)</f>
        <v>65</v>
      </c>
      <c r="E81" s="176">
        <f t="shared" si="6"/>
        <v>129</v>
      </c>
      <c r="F81" s="164">
        <f t="shared" si="6"/>
        <v>43.749049999999997</v>
      </c>
      <c r="G81" s="164">
        <f>SUM(G72:G79)</f>
        <v>11.875000000000004</v>
      </c>
      <c r="H81" s="332">
        <f>SUM(H72:H79)</f>
        <v>73.375950000000003</v>
      </c>
      <c r="I81" s="333">
        <f>SUM(I72:I79)</f>
        <v>110</v>
      </c>
      <c r="J81" s="166"/>
    </row>
    <row r="82" spans="1:10" s="187" customFormat="1" ht="15" thickBot="1" x14ac:dyDescent="0.4">
      <c r="B82" s="108"/>
      <c r="C82" s="109"/>
      <c r="D82" s="155"/>
      <c r="E82" s="156"/>
      <c r="F82" s="154"/>
      <c r="G82" s="154"/>
      <c r="H82" s="320"/>
      <c r="I82" s="324"/>
      <c r="J82" s="127"/>
    </row>
    <row r="83" spans="1:10" s="187" customFormat="1" ht="15" thickBot="1" x14ac:dyDescent="0.4">
      <c r="B83" s="405" t="s">
        <v>388</v>
      </c>
      <c r="C83" s="406"/>
      <c r="D83" s="183">
        <f t="shared" ref="D83:I83" si="7">D15+D41+D70+D81</f>
        <v>19750.96</v>
      </c>
      <c r="E83" s="183">
        <f t="shared" si="7"/>
        <v>22536.959999999999</v>
      </c>
      <c r="F83" s="184">
        <f t="shared" si="7"/>
        <v>5511.7853800000003</v>
      </c>
      <c r="G83" s="184">
        <f t="shared" si="7"/>
        <v>11222.668570000005</v>
      </c>
      <c r="H83" s="336">
        <f t="shared" si="7"/>
        <v>5802.5060499999963</v>
      </c>
      <c r="I83" s="337">
        <f t="shared" si="7"/>
        <v>18401.8</v>
      </c>
      <c r="J83" s="185"/>
    </row>
    <row r="84" spans="1:10" s="187" customFormat="1" x14ac:dyDescent="0.35">
      <c r="B84" s="190"/>
      <c r="C84" s="190"/>
      <c r="D84" s="189"/>
      <c r="E84" s="189"/>
      <c r="F84" s="189"/>
      <c r="G84" s="189"/>
      <c r="H84" s="189"/>
      <c r="I84" s="189"/>
      <c r="J84" s="191"/>
    </row>
    <row r="85" spans="1:10" x14ac:dyDescent="0.35">
      <c r="B85" s="190" t="s">
        <v>389</v>
      </c>
      <c r="C85" s="190"/>
      <c r="D85" s="189"/>
      <c r="E85" s="189"/>
      <c r="F85" s="189"/>
      <c r="G85" s="189"/>
      <c r="H85" s="189"/>
      <c r="I85" s="189"/>
      <c r="J85" s="191"/>
    </row>
    <row r="86" spans="1:10" s="309" customFormat="1" ht="14.5" hidden="1" customHeight="1" x14ac:dyDescent="0.35">
      <c r="A86"/>
      <c r="B86" s="192" t="s">
        <v>390</v>
      </c>
      <c r="C86" s="190"/>
      <c r="D86" s="189"/>
      <c r="E86" s="189"/>
      <c r="F86" s="189"/>
      <c r="G86" s="189"/>
      <c r="H86" s="189"/>
      <c r="I86" s="189"/>
      <c r="J86" s="191"/>
    </row>
    <row r="87" spans="1:10" s="309" customFormat="1" hidden="1" x14ac:dyDescent="0.35">
      <c r="A87"/>
      <c r="B87"/>
      <c r="C87"/>
      <c r="D87" s="311"/>
      <c r="E87" s="311"/>
      <c r="F87" s="312"/>
      <c r="G87" s="311"/>
      <c r="H87"/>
      <c r="I87"/>
      <c r="J87" s="188"/>
    </row>
    <row r="88" spans="1:10" s="309" customFormat="1" hidden="1" x14ac:dyDescent="0.35">
      <c r="A88"/>
      <c r="B88"/>
      <c r="C88"/>
      <c r="D88" s="311"/>
      <c r="E88" s="311"/>
      <c r="F88" s="311"/>
      <c r="G88" s="311"/>
      <c r="H88"/>
      <c r="I88" s="311"/>
      <c r="J88" s="188"/>
    </row>
    <row r="89" spans="1:10" s="309" customFormat="1" hidden="1" x14ac:dyDescent="0.35">
      <c r="A89"/>
      <c r="B89"/>
      <c r="C89"/>
      <c r="D89" s="311"/>
      <c r="E89" s="311"/>
      <c r="F89" s="311"/>
      <c r="G89" s="311"/>
      <c r="H89"/>
      <c r="I89"/>
      <c r="J89" s="188"/>
    </row>
    <row r="90" spans="1:10" s="309" customFormat="1" hidden="1" x14ac:dyDescent="0.35">
      <c r="A90"/>
      <c r="B90"/>
      <c r="C90"/>
      <c r="D90" s="311"/>
      <c r="E90" s="311"/>
      <c r="F90" s="313"/>
      <c r="G90" s="311"/>
      <c r="H90"/>
      <c r="I90"/>
      <c r="J90" s="188"/>
    </row>
    <row r="91" spans="1:10" s="309" customFormat="1" hidden="1" x14ac:dyDescent="0.35">
      <c r="A91"/>
      <c r="B91"/>
      <c r="C91"/>
      <c r="D91" s="311"/>
      <c r="E91" s="311"/>
      <c r="F91" s="311"/>
      <c r="G91" s="311"/>
      <c r="H91"/>
      <c r="I91" s="311"/>
      <c r="J91" s="188"/>
    </row>
    <row r="92" spans="1:10" s="309" customFormat="1" hidden="1" x14ac:dyDescent="0.35">
      <c r="A92"/>
      <c r="B92"/>
      <c r="C92"/>
      <c r="D92" s="311"/>
      <c r="E92" s="311"/>
      <c r="F92" s="311"/>
      <c r="G92" s="311"/>
      <c r="H92"/>
      <c r="I92" s="156"/>
      <c r="J92" s="188"/>
    </row>
    <row r="93" spans="1:10" s="309" customFormat="1" hidden="1" x14ac:dyDescent="0.35">
      <c r="A93"/>
      <c r="B93"/>
      <c r="C93"/>
      <c r="D93" s="311"/>
      <c r="E93" s="311"/>
      <c r="F93" s="311"/>
      <c r="G93" s="311"/>
      <c r="H93"/>
      <c r="I93"/>
      <c r="J93" s="188"/>
    </row>
    <row r="94" spans="1:10" s="309" customFormat="1" hidden="1" x14ac:dyDescent="0.35">
      <c r="A94"/>
      <c r="B94"/>
      <c r="C94"/>
      <c r="D94" s="311"/>
      <c r="E94" s="311"/>
      <c r="F94"/>
      <c r="G94" s="311"/>
      <c r="H94"/>
      <c r="I94" s="311"/>
      <c r="J94" s="188"/>
    </row>
    <row r="95" spans="1:10" s="309" customFormat="1" hidden="1" x14ac:dyDescent="0.35">
      <c r="A95"/>
      <c r="B95" s="187"/>
      <c r="C95"/>
      <c r="D95" s="311"/>
      <c r="E95" s="311"/>
      <c r="F95" s="311"/>
      <c r="G95" s="311"/>
      <c r="H95"/>
      <c r="I95"/>
      <c r="J95" s="188"/>
    </row>
    <row r="96" spans="1:10" s="309" customFormat="1" hidden="1" x14ac:dyDescent="0.35">
      <c r="A96"/>
      <c r="B96" s="187"/>
      <c r="C96"/>
      <c r="D96" s="313"/>
      <c r="E96" s="313"/>
      <c r="F96" s="313"/>
      <c r="G96" s="313"/>
      <c r="H96"/>
      <c r="I96" s="189"/>
      <c r="J96" s="188"/>
    </row>
    <row r="97" spans="1:10" s="309" customFormat="1" hidden="1" x14ac:dyDescent="0.35">
      <c r="A97"/>
      <c r="B97" s="187"/>
      <c r="C97"/>
      <c r="D97" s="156"/>
      <c r="E97" s="156"/>
      <c r="F97"/>
      <c r="G97" s="156"/>
      <c r="H97"/>
      <c r="I97"/>
      <c r="J97" s="188"/>
    </row>
    <row r="98" spans="1:10" s="309" customFormat="1" hidden="1" x14ac:dyDescent="0.35">
      <c r="A98"/>
      <c r="B98"/>
      <c r="C98"/>
      <c r="D98"/>
      <c r="E98"/>
      <c r="F98"/>
      <c r="G98"/>
      <c r="H98"/>
      <c r="I98"/>
      <c r="J98" s="188"/>
    </row>
    <row r="99" spans="1:10" hidden="1" x14ac:dyDescent="0.35"/>
    <row r="100" spans="1:10" s="309" customFormat="1" hidden="1" x14ac:dyDescent="0.35">
      <c r="A100"/>
      <c r="B100"/>
      <c r="C100"/>
      <c r="D100"/>
      <c r="E100"/>
      <c r="F100"/>
      <c r="G100"/>
      <c r="H100"/>
      <c r="I100"/>
      <c r="J100" s="188"/>
    </row>
    <row r="101" spans="1:10" hidden="1" x14ac:dyDescent="0.35"/>
    <row r="102" spans="1:10" hidden="1" x14ac:dyDescent="0.35"/>
    <row r="103" spans="1:10" hidden="1" x14ac:dyDescent="0.35"/>
    <row r="104" spans="1:10" hidden="1" x14ac:dyDescent="0.35"/>
    <row r="105" spans="1:10" hidden="1" x14ac:dyDescent="0.35"/>
    <row r="106" spans="1:10" hidden="1" x14ac:dyDescent="0.35"/>
    <row r="107" spans="1:10" hidden="1" x14ac:dyDescent="0.35"/>
    <row r="108" spans="1:10" hidden="1" x14ac:dyDescent="0.35"/>
    <row r="109" spans="1:10" hidden="1" x14ac:dyDescent="0.35"/>
    <row r="110" spans="1:10" hidden="1" x14ac:dyDescent="0.35"/>
    <row r="111" spans="1:10" hidden="1" x14ac:dyDescent="0.35"/>
    <row r="112" spans="1:10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</sheetData>
  <mergeCells count="15">
    <mergeCell ref="C2:H2"/>
    <mergeCell ref="C3:H3"/>
    <mergeCell ref="C4:H4"/>
    <mergeCell ref="B5:J5"/>
    <mergeCell ref="F6:F7"/>
    <mergeCell ref="G6:G7"/>
    <mergeCell ref="B7:C7"/>
    <mergeCell ref="H7:H8"/>
    <mergeCell ref="I7:I8"/>
    <mergeCell ref="J7:J8"/>
    <mergeCell ref="B83:C83"/>
    <mergeCell ref="B15:C15"/>
    <mergeCell ref="B41:C41"/>
    <mergeCell ref="B81:C81"/>
    <mergeCell ref="B70:C7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>
    <oddHeader>&amp;L &amp;R&amp;A</oddHeader>
    <oddFooter>&amp;L&amp;F</oddFooter>
    <evenHeader>&amp;L </evenHeader>
    <evenFooter>&amp;L </evenFooter>
    <firstHeader>&amp;L </firstHeader>
    <firstFooter>&amp;L </first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tionalInformation xmlns="b1f6d336-aaa6-4437-8775-c7c3c1113e84">COT monthly report</AdditionalInformation>
    <TaxCatchAll xmlns="deb64de6-c8c9-406d-a029-5bd344b87dc1">
      <Value>285</Value>
      <Value>96</Value>
      <Value>232</Value>
      <Value>120</Value>
      <Value>55</Value>
      <Value>19</Value>
      <Value>52</Value>
    </TaxCatchAll>
    <de02aad50fb74497a8c3b48ed81eaf30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Month End</TermName>
          <TermId xmlns="http://schemas.microsoft.com/office/infopath/2007/PartnerControls">4298dc1f-ecfb-4ba4-828c-065caa84bc6a</TermId>
        </TermInfo>
      </Terms>
    </de02aad50fb74497a8c3b48ed81eaf30>
    <e02c31f4aa47440c8cd69a8bd075ce6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13 Year End Provisions</TermName>
          <TermId xmlns="http://schemas.microsoft.com/office/infopath/2007/PartnerControls">41dba419-74ea-4f57-b52e-821f820a9789</TermId>
        </TermInfo>
      </Terms>
    </e02c31f4aa47440c8cd69a8bd075ce68>
    <ge4ecaf2cb7f47c48f902900e39d11c4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ee0ee4d2-c403-462b-a450-47fedb5d4c6a</TermId>
        </TermInfo>
      </Terms>
    </ge4ecaf2cb7f47c48f902900e39d11c4>
    <p6737f8cefc043cea5680eb70a1a4edc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Workings</TermName>
          <TermId xmlns="http://schemas.microsoft.com/office/infopath/2007/PartnerControls">20a07d8e-480c-479f-b3bc-13e078168c48</TermId>
        </TermInfo>
      </Terms>
    </p6737f8cefc043cea5680eb70a1a4edc>
    <l6187061134b429c88b2341b325e227d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Police ＆ Crime Commissioner</TermName>
          <TermId xmlns="http://schemas.microsoft.com/office/infopath/2007/PartnerControls">5f09b794-9388-4df8-940b-50f8f80598f3</TermId>
        </TermInfo>
      </Terms>
    </l6187061134b429c88b2341b325e227d>
    <nc0319af775f49a99f4a7218a3083afa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2024/25</TermName>
          <TermId xmlns="http://schemas.microsoft.com/office/infopath/2007/PartnerControls">8de963cf-1aa4-4789-bbf5-e0d75cffefd5</TermId>
        </TermInfo>
      </Terms>
    </nc0319af775f49a99f4a7218a3083afa>
    <o6a724668bab48818141ae2bc744d248 xmlns="deb64de6-c8c9-406d-a029-5bd344b87d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Finance</TermName>
          <TermId xmlns="http://schemas.microsoft.com/office/infopath/2007/PartnerControls">2d9eab99-247f-498a-83d4-dff9cec97046</TermId>
        </TermInfo>
      </Terms>
    </o6a724668bab48818141ae2bc744d248>
    <_ip_UnifiedCompliancePolicyUIAction xmlns="http://schemas.microsoft.com/sharepoint/v3" xsi:nil="true"/>
    <_ip_UnifiedCompliancePolicyProperties xmlns="http://schemas.microsoft.com/sharepoint/v3" xsi:nil="true"/>
    <SharedWithUsers xmlns="deb64de6-c8c9-406d-a029-5bd344b87dc1">
      <UserInfo>
        <DisplayName>Martin, Alison</DisplayName>
        <AccountId>138</AccountId>
        <AccountType/>
      </UserInfo>
      <UserInfo>
        <DisplayName>Thomas, Karen</DisplayName>
        <AccountId>78</AccountId>
        <AccountType/>
      </UserInfo>
      <UserInfo>
        <DisplayName>Townsend, Vicki</DisplayName>
        <AccountId>161</AccountId>
        <AccountType/>
      </UserInfo>
      <UserInfo>
        <DisplayName>Smith, Alida</DisplayName>
        <AccountId>75</AccountId>
        <AccountType/>
      </UserInfo>
    </SharedWithUsers>
    <lcf76f155ced4ddcb4097134ff3c332f xmlns="b1f6d336-aaa6-4437-8775-c7c3c1113e84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an Acc Documents" ma:contentTypeID="0x010100381F8D705FDD9847867974168636CCAB003A4E77AFE29A3D4986593DFF54322D1D" ma:contentTypeVersion="27" ma:contentTypeDescription="Document type for Finance Man Acc Data" ma:contentTypeScope="" ma:versionID="7c194dfab3ce52fae7a9962c9556a9d6">
  <xsd:schema xmlns:xsd="http://www.w3.org/2001/XMLSchema" xmlns:xs="http://www.w3.org/2001/XMLSchema" xmlns:p="http://schemas.microsoft.com/office/2006/metadata/properties" xmlns:ns1="http://schemas.microsoft.com/sharepoint/v3" xmlns:ns2="deb64de6-c8c9-406d-a029-5bd344b87dc1" xmlns:ns3="b1f6d336-aaa6-4437-8775-c7c3c1113e84" targetNamespace="http://schemas.microsoft.com/office/2006/metadata/properties" ma:root="true" ma:fieldsID="f2a8908fa6216427fc84105fabf1239a" ns1:_="" ns2:_="" ns3:_="">
    <xsd:import namespace="http://schemas.microsoft.com/sharepoint/v3"/>
    <xsd:import namespace="deb64de6-c8c9-406d-a029-5bd344b87dc1"/>
    <xsd:import namespace="b1f6d336-aaa6-4437-8775-c7c3c1113e84"/>
    <xsd:element name="properties">
      <xsd:complexType>
        <xsd:sequence>
          <xsd:element name="documentManagement">
            <xsd:complexType>
              <xsd:all>
                <xsd:element ref="ns2:o6a724668bab48818141ae2bc744d248" minOccurs="0"/>
                <xsd:element ref="ns2:TaxCatchAll" minOccurs="0"/>
                <xsd:element ref="ns2:TaxCatchAllLabel" minOccurs="0"/>
                <xsd:element ref="ns2:e02c31f4aa47440c8cd69a8bd075ce68" minOccurs="0"/>
                <xsd:element ref="ns2:nc0319af775f49a99f4a7218a3083afa" minOccurs="0"/>
                <xsd:element ref="ns2:de02aad50fb74497a8c3b48ed81eaf30" minOccurs="0"/>
                <xsd:element ref="ns2:ge4ecaf2cb7f47c48f902900e39d11c4" minOccurs="0"/>
                <xsd:element ref="ns2:l6187061134b429c88b2341b325e227d" minOccurs="0"/>
                <xsd:element ref="ns2:p6737f8cefc043cea5680eb70a1a4ed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AdditionalInformatio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4de6-c8c9-406d-a029-5bd344b87dc1" elementFormDefault="qualified">
    <xsd:import namespace="http://schemas.microsoft.com/office/2006/documentManagement/types"/>
    <xsd:import namespace="http://schemas.microsoft.com/office/infopath/2007/PartnerControls"/>
    <xsd:element name="o6a724668bab48818141ae2bc744d248" ma:index="8" ma:taxonomy="true" ma:internalName="o6a724668bab48818141ae2bc744d248" ma:taxonomyFieldName="Finance_Core_Business_Owner" ma:displayName="Owner" ma:default="" ma:fieldId="{86a72466-8bab-4881-8141-ae2bc744d248}" ma:sspId="fffa94f5-9538-4d5d-ae72-f19c8bf93f9e" ma:termSetId="20838e8c-5747-464d-ab49-9bb084063c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7f56a06-95b6-4333-a577-1955c19358cd}" ma:internalName="TaxCatchAll" ma:showField="CatchAllData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7f56a06-95b6-4333-a577-1955c19358cd}" ma:internalName="TaxCatchAllLabel" ma:readOnly="true" ma:showField="CatchAllDataLabel" ma:web="deb64de6-c8c9-406d-a029-5bd344b87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2c31f4aa47440c8cd69a8bd075ce68" ma:index="12" ma:taxonomy="true" ma:internalName="e02c31f4aa47440c8cd69a8bd075ce68" ma:taxonomyFieldName="Finance_Core_Financual_Month" ma:displayName="Financial Month" ma:default="" ma:fieldId="{e02c31f4-aa47-440c-8cd6-9a8bd075ce68}" ma:sspId="fffa94f5-9538-4d5d-ae72-f19c8bf93f9e" ma:termSetId="4f400e6e-744d-4cef-8602-df10ef0b1253" ma:anchorId="1e11eea6-d1a0-4819-bf08-3b12d685c817" ma:open="false" ma:isKeyword="false">
      <xsd:complexType>
        <xsd:sequence>
          <xsd:element ref="pc:Terms" minOccurs="0" maxOccurs="1"/>
        </xsd:sequence>
      </xsd:complexType>
    </xsd:element>
    <xsd:element name="nc0319af775f49a99f4a7218a3083afa" ma:index="14" ma:taxonomy="true" ma:internalName="nc0319af775f49a99f4a7218a3083afa" ma:taxonomyFieldName="Finance_Core_Financual_Year" ma:displayName="Financial Year" ma:default="" ma:fieldId="{7c0319af-775f-49a9-9f4a-7218a3083afa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de02aad50fb74497a8c3b48ed81eaf30" ma:index="16" ma:taxonomy="true" ma:internalName="de02aad50fb74497a8c3b48ed81eaf30" ma:taxonomyFieldName="Finance_ManAcc_Category" ma:displayName="Function" ma:default="" ma:fieldId="{de02aad5-0fb7-4497-a8c3-b48ed81eaf30}" ma:sspId="fffa94f5-9538-4d5d-ae72-f19c8bf93f9e" ma:termSetId="aa1fce3e-ea63-4d20-a8af-c047df6fb759" ma:anchorId="6d9ebcd9-3766-4a73-8072-6bf515b81958" ma:open="false" ma:isKeyword="false">
      <xsd:complexType>
        <xsd:sequence>
          <xsd:element ref="pc:Terms" minOccurs="0" maxOccurs="1"/>
        </xsd:sequence>
      </xsd:complexType>
    </xsd:element>
    <xsd:element name="ge4ecaf2cb7f47c48f902900e39d11c4" ma:index="18" ma:taxonomy="true" ma:internalName="ge4ecaf2cb7f47c48f902900e39d11c4" ma:taxonomyFieldName="Finance_ManAcc_Sub_Category" ma:displayName="Task" ma:default="" ma:fieldId="{0e4ecaf2-cb7f-47c4-8f90-2900e39d11c4}" ma:sspId="fffa94f5-9538-4d5d-ae72-f19c8bf93f9e" ma:termSetId="aa1fce3e-ea63-4d20-a8af-c047df6fb759" ma:anchorId="7f651811-8b15-4936-a5d3-24a610a6a674" ma:open="false" ma:isKeyword="false">
      <xsd:complexType>
        <xsd:sequence>
          <xsd:element ref="pc:Terms" minOccurs="0" maxOccurs="1"/>
        </xsd:sequence>
      </xsd:complexType>
    </xsd:element>
    <xsd:element name="l6187061134b429c88b2341b325e227d" ma:index="20" ma:taxonomy="true" ma:internalName="l6187061134b429c88b2341b325e227d" ma:taxonomyFieldName="Finance_ManAcc_Business_Area" ma:displayName="Business Area" ma:default="" ma:fieldId="{56187061-134b-429c-88b2-341b325e227d}" ma:sspId="fffa94f5-9538-4d5d-ae72-f19c8bf93f9e" ma:termSetId="aa1fce3e-ea63-4d20-a8af-c047df6fb759" ma:anchorId="df322b34-2334-4145-884c-61dc8791ee76" ma:open="false" ma:isKeyword="false">
      <xsd:complexType>
        <xsd:sequence>
          <xsd:element ref="pc:Terms" minOccurs="0" maxOccurs="1"/>
        </xsd:sequence>
      </xsd:complexType>
    </xsd:element>
    <xsd:element name="p6737f8cefc043cea5680eb70a1a4edc" ma:index="22" ma:taxonomy="true" ma:internalName="p6737f8cefc043cea5680eb70a1a4edc" ma:taxonomyFieldName="Finance_ManAcc_Document_Type" ma:displayName="Support Document" ma:default="" ma:fieldId="{96737f8c-efc0-43ce-a568-0eb70a1a4edc}" ma:sspId="fffa94f5-9538-4d5d-ae72-f19c8bf93f9e" ma:termSetId="aa1fce3e-ea63-4d20-a8af-c047df6fb759" ma:anchorId="ab7d3372-4cf5-4e25-8ca8-45a6b14470aa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6d336-aaa6-4437-8775-c7c3c1113e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dditionalInformation" ma:index="30" nillable="true" ma:displayName="Additional Information" ma:description="Supplemental information on Report" ma:format="Dropdown" ma:internalName="AdditionalInformation">
      <xsd:simpleType>
        <xsd:restriction base="dms:Note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fffa94f5-9538-4d5d-ae72-f19c8bf93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82C86-A922-456B-8BC9-E61D11AE876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2CAAF7D-393C-4B5F-B287-2D5BBACBA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80F5B-D906-45F8-B7D1-1242FD30D3A7}">
  <ds:schemaRefs>
    <ds:schemaRef ds:uri="http://schemas.microsoft.com/office/2006/metadata/properties"/>
    <ds:schemaRef ds:uri="http://schemas.microsoft.com/office/infopath/2007/PartnerControls"/>
    <ds:schemaRef ds:uri="b1f6d336-aaa6-4437-8775-c7c3c1113e84"/>
    <ds:schemaRef ds:uri="deb64de6-c8c9-406d-a029-5bd344b87dc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B0F1D95-EE39-4C19-9423-2E2B9E5D2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b64de6-c8c9-406d-a029-5bd344b87dc1"/>
    <ds:schemaRef ds:uri="b1f6d336-aaa6-4437-8775-c7c3c1113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_options</vt:lpstr>
      <vt:lpstr>_control</vt:lpstr>
      <vt:lpstr>Appendix 1a</vt:lpstr>
      <vt:lpstr>Appendix 1b</vt:lpstr>
      <vt:lpstr>Appendix 1c</vt:lpstr>
      <vt:lpstr>Appendix 2a</vt:lpstr>
      <vt:lpstr>Appendix 2b</vt:lpstr>
      <vt:lpstr>Appendix 2c</vt:lpstr>
      <vt:lpstr>Appendix 2d</vt:lpstr>
      <vt:lpstr>Appendix 2e</vt:lpstr>
      <vt:lpstr>Appendix 3</vt:lpstr>
      <vt:lpstr>Appendix 4</vt:lpstr>
      <vt:lpstr>Sheet1</vt:lpstr>
      <vt:lpstr>Appendix1a</vt:lpstr>
      <vt:lpstr>Appendix1b</vt:lpstr>
      <vt:lpstr>Appendix1c</vt:lpstr>
      <vt:lpstr>'Appendix 1a'!Print_Area</vt:lpstr>
      <vt:lpstr>'Appendix 1b'!Print_Area</vt:lpstr>
      <vt:lpstr>'Appendix 1c'!Print_Area</vt:lpstr>
      <vt:lpstr>'Appendix 2a'!Print_Area</vt:lpstr>
      <vt:lpstr>'Appendix 2b'!Print_Area</vt:lpstr>
      <vt:lpstr>'Appendix 2c'!Print_Area</vt:lpstr>
      <vt:lpstr>'Appendix 2e'!Print_Area</vt:lpstr>
      <vt:lpstr>'Appendix 3'!Print_Area</vt:lpstr>
      <vt:lpstr>'Appendix 4'!Print_Area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Panter</dc:creator>
  <cp:keywords/>
  <dc:description/>
  <cp:lastModifiedBy>Warren, Nicola</cp:lastModifiedBy>
  <cp:revision/>
  <cp:lastPrinted>2025-06-30T12:06:03Z</cp:lastPrinted>
  <dcterms:created xsi:type="dcterms:W3CDTF">2017-01-13T10:28:29Z</dcterms:created>
  <dcterms:modified xsi:type="dcterms:W3CDTF">2025-06-30T13:13:13Z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9d8a907f-9b83-4ae8-b4c5-052a43cc1705</vt:lpwstr>
  </property>
  <property fmtid="{D5CDD505-2E9C-101B-9397-08002B2CF9AE}" pid="3" name="MSIP_Label_f2acd28b-79a3-4a0f-b0ff-4b75658b1549_Enabled">
    <vt:lpwstr>True</vt:lpwstr>
  </property>
  <property fmtid="{D5CDD505-2E9C-101B-9397-08002B2CF9AE}" pid="4" name="MSIP_Label_f2acd28b-79a3-4a0f-b0ff-4b75658b1549_SiteId">
    <vt:lpwstr>e46c8472-ef5d-4b63-bc74-4a60db42c371</vt:lpwstr>
  </property>
  <property fmtid="{D5CDD505-2E9C-101B-9397-08002B2CF9AE}" pid="5" name="MSIP_Label_f2acd28b-79a3-4a0f-b0ff-4b75658b1549_SetDate">
    <vt:lpwstr>2021-01-13T15:13:55.8339698Z</vt:lpwstr>
  </property>
  <property fmtid="{D5CDD505-2E9C-101B-9397-08002B2CF9AE}" pid="6" name="MSIP_Label_f2acd28b-79a3-4a0f-b0ff-4b75658b1549_Name">
    <vt:lpwstr>OFFICIAL</vt:lpwstr>
  </property>
  <property fmtid="{D5CDD505-2E9C-101B-9397-08002B2CF9AE}" pid="7" name="MSIP_Label_f2acd28b-79a3-4a0f-b0ff-4b75658b1549_ActionId">
    <vt:lpwstr>62a62489-786a-4b90-ba55-659cc82b4502</vt:lpwstr>
  </property>
  <property fmtid="{D5CDD505-2E9C-101B-9397-08002B2CF9AE}" pid="8" name="MSIP_Label_f2acd28b-79a3-4a0f-b0ff-4b75658b1549_Extended_MSFT_Method">
    <vt:lpwstr>Automatic</vt:lpwstr>
  </property>
  <property fmtid="{D5CDD505-2E9C-101B-9397-08002B2CF9AE}" pid="9" name="Sensitivity">
    <vt:lpwstr>OFFICIAL</vt:lpwstr>
  </property>
  <property fmtid="{D5CDD505-2E9C-101B-9397-08002B2CF9AE}" pid="10" name="ContentTypeId">
    <vt:lpwstr>0x010100381F8D705FDD9847867974168636CCAB003A4E77AFE29A3D4986593DFF54322D1D</vt:lpwstr>
  </property>
  <property fmtid="{D5CDD505-2E9C-101B-9397-08002B2CF9AE}" pid="11" name="Finance_Core_Financual_Year">
    <vt:lpwstr>232;#2024/25|8de963cf-1aa4-4789-bbf5-e0d75cffefd5</vt:lpwstr>
  </property>
  <property fmtid="{D5CDD505-2E9C-101B-9397-08002B2CF9AE}" pid="12" name="Finance_ManAcc_Sub_Category">
    <vt:lpwstr>285</vt:lpwstr>
  </property>
  <property fmtid="{D5CDD505-2E9C-101B-9397-08002B2CF9AE}" pid="13" name="Finance_ManAcc_Business_Area">
    <vt:lpwstr>120</vt:lpwstr>
  </property>
  <property fmtid="{D5CDD505-2E9C-101B-9397-08002B2CF9AE}" pid="14" name="Finance_ManAcc_Document_Type">
    <vt:lpwstr>55;#Workings|20a07d8e-480c-479f-b3bc-13e078168c48</vt:lpwstr>
  </property>
  <property fmtid="{D5CDD505-2E9C-101B-9397-08002B2CF9AE}" pid="15" name="Finance_Core_Financual_Month">
    <vt:lpwstr>96;#13 Year End Provisions|41dba419-74ea-4f57-b52e-821f820a9789</vt:lpwstr>
  </property>
  <property fmtid="{D5CDD505-2E9C-101B-9397-08002B2CF9AE}" pid="16" name="Finance_ManAcc_Category">
    <vt:lpwstr>52;#Month End|4298dc1f-ecfb-4ba4-828c-065caa84bc6a</vt:lpwstr>
  </property>
  <property fmtid="{D5CDD505-2E9C-101B-9397-08002B2CF9AE}" pid="17" name="Finance_Core_Business_Owner">
    <vt:lpwstr>19</vt:lpwstr>
  </property>
  <property fmtid="{D5CDD505-2E9C-101B-9397-08002B2CF9AE}" pid="18" name="Classification">
    <vt:lpwstr>OFFICIAL</vt:lpwstr>
  </property>
  <property fmtid="{D5CDD505-2E9C-101B-9397-08002B2CF9AE}" pid="19" name="Visibility">
    <vt:lpwstr>NOT VISIBLE</vt:lpwstr>
  </property>
  <property fmtid="{D5CDD505-2E9C-101B-9397-08002B2CF9AE}" pid="20" name="MediaServiceImageTags">
    <vt:lpwstr/>
  </property>
  <property fmtid="{D5CDD505-2E9C-101B-9397-08002B2CF9AE}" pid="21" name="_docset_NoMedatataSyncRequired">
    <vt:lpwstr>False</vt:lpwstr>
  </property>
</Properties>
</file>