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wentpolice-my.sharepoint.com/personal/muhammad_yasir_gwent_police_uk/Documents/HOF/Quarterly Reporting/FY2526/Q2/"/>
    </mc:Choice>
  </mc:AlternateContent>
  <xr:revisionPtr revIDLastSave="240" documentId="8_{EC4945F1-F0D4-4C79-A199-24B118891B7E}" xr6:coauthVersionLast="47" xr6:coauthVersionMax="47" xr10:uidLastSave="{1FC2F7D3-9CDF-4B1B-B02A-59A904F070F0}"/>
  <bookViews>
    <workbookView xWindow="-110" yWindow="-110" windowWidth="19420" windowHeight="10300" tabRatio="929" firstSheet="3" activeTab="11" xr2:uid="{00000000-000D-0000-FFFF-FFFF00000000}"/>
  </bookViews>
  <sheets>
    <sheet name="_options" sheetId="5" state="hidden" r:id="rId1"/>
    <sheet name="_control" sheetId="2" state="hidden" r:id="rId2"/>
    <sheet name="Appendix 1a" sheetId="8" r:id="rId3"/>
    <sheet name="Appendix 1b" sheetId="9" r:id="rId4"/>
    <sheet name="Appendix 1c" sheetId="10" r:id="rId5"/>
    <sheet name="Appendix 2a" sheetId="13" r:id="rId6"/>
    <sheet name="Appendix 2b" sheetId="36" r:id="rId7"/>
    <sheet name="Appendix 2c" sheetId="32" r:id="rId8"/>
    <sheet name="Appendix 2d" sheetId="40" r:id="rId9"/>
    <sheet name="Appendix 2e" sheetId="37" r:id="rId10"/>
    <sheet name="Appendix 3" sheetId="17" r:id="rId11"/>
    <sheet name="Appendix 4" sheetId="16" r:id="rId12"/>
    <sheet name="Sheet1" sheetId="35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Aged_Debt_Report_" localSheetId="6">'[1]Aged Debt Report'!#REF!</definedName>
    <definedName name="__Aged_Debt_Report_" localSheetId="7">'[2]Aged Debt Report'!#REF!</definedName>
    <definedName name="__Aged_Debt_Report_">'[2]Aged Debt Report'!#REF!</definedName>
    <definedName name="__Aged_Debt_Report_amount" localSheetId="6">'[1]Aged Debt Report'!#REF!</definedName>
    <definedName name="__Aged_Debt_Report_amount" localSheetId="7">'[2]Aged Debt Report'!#REF!</definedName>
    <definedName name="__Aged_Debt_Report_amount">'[2]Aged Debt Report'!#REF!</definedName>
    <definedName name="__Aged_Debt_Report_apar_gr_id__1" localSheetId="6">'[1]Aged Debt Report'!#REF!</definedName>
    <definedName name="__Aged_Debt_Report_apar_gr_id__1">'[2]Aged Debt Report'!#REF!</definedName>
    <definedName name="__Aged_Debt_Report_apar_id" localSheetId="6">'[1]Aged Debt Report'!#REF!</definedName>
    <definedName name="__Aged_Debt_Report_apar_id">'[2]Aged Debt Report'!#REF!</definedName>
    <definedName name="__Aged_Debt_Report_att_1_id" localSheetId="6">'[1]Aged Debt Report'!#REF!</definedName>
    <definedName name="__Aged_Debt_Report_att_1_id">'[2]Aged Debt Report'!#REF!</definedName>
    <definedName name="__Aged_Debt_Report_att_2_id" localSheetId="6">'[1]Aged Debt Report'!#REF!</definedName>
    <definedName name="__Aged_Debt_Report_att_2_id">'[2]Aged Debt Report'!#REF!</definedName>
    <definedName name="__Aged_Debt_Report_att_3_id" localSheetId="6">'[1]Aged Debt Report'!#REF!</definedName>
    <definedName name="__Aged_Debt_Report_att_3_id">'[2]Aged Debt Report'!#REF!</definedName>
    <definedName name="__Aged_Debt_Report_att_4_id" localSheetId="6">'[1]Aged Debt Report'!#REF!</definedName>
    <definedName name="__Aged_Debt_Report_att_4_id">'[2]Aged Debt Report'!#REF!</definedName>
    <definedName name="__Aged_Debt_Report_att_5_id" localSheetId="6">'[1]Aged Debt Report'!#REF!</definedName>
    <definedName name="__Aged_Debt_Report_att_5_id">'[2]Aged Debt Report'!#REF!</definedName>
    <definedName name="__Aged_Debt_Report_att_6_id" localSheetId="6">'[1]Aged Debt Report'!#REF!</definedName>
    <definedName name="__Aged_Debt_Report_att_6_id">'[2]Aged Debt Report'!#REF!</definedName>
    <definedName name="__Aged_Debt_Report_att_7_id" localSheetId="6">'[1]Aged Debt Report'!#REF!</definedName>
    <definedName name="__Aged_Debt_Report_att_7_id">'[2]Aged Debt Report'!#REF!</definedName>
    <definedName name="__Aged_Debt_Report_client" localSheetId="6">'[1]Aged Debt Report'!#REF!</definedName>
    <definedName name="__Aged_Debt_Report_client">'[2]Aged Debt Report'!#REF!</definedName>
    <definedName name="__Aged_Debt_Report_cur_amount" localSheetId="6">'[1]Aged Debt Report'!#REF!</definedName>
    <definedName name="__Aged_Debt_Report_cur_amount">'[2]Aged Debt Report'!#REF!</definedName>
    <definedName name="__Aged_Debt_Report_description" localSheetId="6">'[1]Aged Debt Report'!#REF!</definedName>
    <definedName name="__Aged_Debt_Report_description">'[2]Aged Debt Report'!#REF!</definedName>
    <definedName name="__Aged_Debt_Report_due_date" localSheetId="6">'[1]Aged Debt Report'!#REF!</definedName>
    <definedName name="__Aged_Debt_Report_due_date">'[2]Aged Debt Report'!#REF!</definedName>
    <definedName name="__Aged_Debt_Report_ext_inv_ref" localSheetId="6">'[1]Aged Debt Report'!#REF!</definedName>
    <definedName name="__Aged_Debt_Report_ext_inv_ref">'[2]Aged Debt Report'!#REF!</definedName>
    <definedName name="__Aged_Debt_Report_f0_days_old" localSheetId="6">'[1]Aged Debt Report'!#REF!</definedName>
    <definedName name="__Aged_Debt_Report_f0_days_old">'[2]Aged Debt Report'!#REF!</definedName>
    <definedName name="__Aged_Debt_Report_pay_method" localSheetId="6">'[1]Aged Debt Report'!#REF!</definedName>
    <definedName name="__Aged_Debt_Report_pay_method">'[2]Aged Debt Report'!#REF!</definedName>
    <definedName name="__Aged_Debt_Report_pay_plan_id" localSheetId="6">'[1]Aged Debt Report'!#REF!</definedName>
    <definedName name="__Aged_Debt_Report_pay_plan_id">'[2]Aged Debt Report'!#REF!</definedName>
    <definedName name="__Aged_Debt_Report_period" localSheetId="6">'[1]Aged Debt Report'!#REF!</definedName>
    <definedName name="__Aged_Debt_Report_period">'[2]Aged Debt Report'!#REF!</definedName>
    <definedName name="__Aged_Debt_Report_rest_amount" localSheetId="6">'[1]Aged Debt Report'!#REF!</definedName>
    <definedName name="__Aged_Debt_Report_rest_amount">'[2]Aged Debt Report'!#REF!</definedName>
    <definedName name="__Aged_Debt_Report_rest_curr" localSheetId="6">'[1]Aged Debt Report'!#REF!</definedName>
    <definedName name="__Aged_Debt_Report_rest_curr">'[2]Aged Debt Report'!#REF!</definedName>
    <definedName name="__Aged_Debt_Report_sequence_no" localSheetId="6">'[1]Aged Debt Report'!#REF!</definedName>
    <definedName name="__Aged_Debt_Report_sequence_no">'[2]Aged Debt Report'!#REF!</definedName>
    <definedName name="__Aged_Debt_Report_tab" localSheetId="6">'[1]Aged Debt Report'!#REF!</definedName>
    <definedName name="__Aged_Debt_Report_tab">'[2]Aged Debt Report'!#REF!</definedName>
    <definedName name="__Aged_Debt_Report_voucher_no" localSheetId="6">'[1]Aged Debt Report'!#REF!</definedName>
    <definedName name="__Aged_Debt_Report_voucher_no">'[2]Aged Debt Report'!#REF!</definedName>
    <definedName name="__Aged_Debt_Report_voucher_type" localSheetId="6">'[1]Aged Debt Report'!#REF!</definedName>
    <definedName name="__Aged_Debt_Report_voucher_type">'[2]Aged Debt Report'!#REF!</definedName>
    <definedName name="__Aged_Debt_Report_xapar_id" localSheetId="6">'[1]Aged Debt Report'!#REF!</definedName>
    <definedName name="__Aged_Debt_Report_xapar_id">'[2]Aged Debt Report'!#REF!</definedName>
    <definedName name="__parameters_" localSheetId="6">'[1]Period Analysis'!#REF!</definedName>
    <definedName name="__parameters_">'[2]Period Analysis'!#REF!</definedName>
    <definedName name="__parameters_client" localSheetId="6">'[1]Period Analysis'!#REF!</definedName>
    <definedName name="__parameters_client">'[2]Period Analysis'!#REF!</definedName>
    <definedName name="__parameters_Company" localSheetId="6">'[1]Period Analysis'!#REF!</definedName>
    <definedName name="__parameters_Company">'[2]Period Analysis'!#REF!</definedName>
    <definedName name="__parameters_Customer_group" localSheetId="6">'[1]Period Analysis'!#REF!</definedName>
    <definedName name="__parameters_Customer_group">'[2]Period Analysis'!#REF!</definedName>
    <definedName name="__parameters_language" localSheetId="6">'[1]Period Analysis'!#REF!</definedName>
    <definedName name="__parameters_language">'[2]Period Analysis'!#REF!</definedName>
    <definedName name="__parameters_template" localSheetId="6">'[1]Period Analysis'!#REF!</definedName>
    <definedName name="__parameters_template">'[2]Period Analysis'!#REF!</definedName>
    <definedName name="__parameters_user_id" localSheetId="6">'[1]Period Analysis'!#REF!</definedName>
    <definedName name="__parameters_user_id">'[2]Period Analysis'!#REF!</definedName>
    <definedName name="_xlnm._FilterDatabase" localSheetId="12" hidden="1">Sheet1!$T$1:$W$346</definedName>
    <definedName name="Appendix1a">'Appendix 1a'!$I$11:$T$71</definedName>
    <definedName name="Appendix1b">'Appendix 1b'!$I$9:$U$71</definedName>
    <definedName name="Appendix1c">'Appendix 1c'!$I$9:$T$71</definedName>
    <definedName name="Appendix3d" localSheetId="6">#REF!</definedName>
    <definedName name="Appendix3d">#REF!</definedName>
    <definedName name="budgetbookcc" localSheetId="6">'[3]Budget Book'!$D$1:$E$215</definedName>
    <definedName name="budgetbookcc">'[4]Budget Book'!$D$1:$E$215</definedName>
    <definedName name="ccexert" localSheetId="6">[5]TB!$O$9:$Q$15</definedName>
    <definedName name="ccexert">[6]TB!$O$9:$Q$15</definedName>
    <definedName name="ccsegment" localSheetId="6">[5]TB!$AV$2:$AX$24</definedName>
    <definedName name="ccsegment">[6]TB!$AV$2:$AX$24</definedName>
    <definedName name="chart1cost" localSheetId="6">[5]TB!$BF$3:$BH$32</definedName>
    <definedName name="chart1cost">[6]TB!$BF$3:$BH$32</definedName>
    <definedName name="costcentre" localSheetId="6">[5]TB!$AA$2:$AK$466</definedName>
    <definedName name="costcentre">[6]TB!$AA$2:$AK$466</definedName>
    <definedName name="DataRange" localSheetId="5">#REF!</definedName>
    <definedName name="DataRange" localSheetId="6">#REF!</definedName>
    <definedName name="DataRange" localSheetId="8">#REF!</definedName>
    <definedName name="DataRange" localSheetId="11">#REF!</definedName>
    <definedName name="DataRange">#REF!</definedName>
    <definedName name="fgjkdfh" localSheetId="6">#REF!</definedName>
    <definedName name="fgjkdfh" localSheetId="8">#REF!</definedName>
    <definedName name="fgjkdfh">#REF!</definedName>
    <definedName name="HeaderRange" localSheetId="5">#REF!</definedName>
    <definedName name="HeaderRange" localSheetId="6">#REF!</definedName>
    <definedName name="HeaderRange" localSheetId="8">#REF!</definedName>
    <definedName name="HeaderRange" localSheetId="11">#REF!</definedName>
    <definedName name="HeaderRange">#REF!</definedName>
    <definedName name="increase" localSheetId="6">'[7]App3c Analysis'!#REF!</definedName>
    <definedName name="increase">'[8]App3c Analysis'!#REF!</definedName>
    <definedName name="_xlnm.Print_Area" localSheetId="2">'Appendix 1a'!$I$7:$S$72</definedName>
    <definedName name="_xlnm.Print_Area" localSheetId="3">'Appendix 1b'!$I$9:$R$71</definedName>
    <definedName name="_xlnm.Print_Area" localSheetId="4">'Appendix 1c'!$I$9:$P$71</definedName>
    <definedName name="_xlnm.Print_Area" localSheetId="5">'Appendix 2a'!$B$1:$S$27</definedName>
    <definedName name="_xlnm.Print_Area" localSheetId="7">'Appendix 2c'!$B$1:$M$140</definedName>
    <definedName name="_xlnm.Print_Area" localSheetId="10">'Appendix 3'!$C$1:$H$29</definedName>
    <definedName name="_xlnm.Print_Area" localSheetId="11">'Appendix 4'!$C$1:$P$50</definedName>
    <definedName name="SortRange" localSheetId="5">#REF!</definedName>
    <definedName name="SortRange" localSheetId="6">#REF!</definedName>
    <definedName name="SortRange" localSheetId="8">#REF!</definedName>
    <definedName name="SortRange" localSheetId="11">#REF!</definedName>
    <definedName name="SortRange">#REF!</definedName>
    <definedName name="Summary" localSheetId="5">#REF!</definedName>
    <definedName name="Summary" localSheetId="6">#REF!</definedName>
    <definedName name="Summary" localSheetId="8">#REF!</definedName>
    <definedName name="Summary" localSheetId="11">#REF!</definedName>
    <definedName name="Summary">#REF!</definedName>
    <definedName name="Titles" localSheetId="5">#REF!</definedName>
    <definedName name="Titles" localSheetId="6">#REF!</definedName>
    <definedName name="Titles" localSheetId="8">#REF!</definedName>
    <definedName name="Titles" localSheetId="11">#REF!</definedName>
    <definedName name="Titles">#REF!</definedName>
    <definedName name="TopSection" localSheetId="5">#REF!</definedName>
    <definedName name="TopSection" localSheetId="6">#REF!</definedName>
    <definedName name="TopSection" localSheetId="8">#REF!</definedName>
    <definedName name="TopSection" localSheetId="11">#REF!</definedName>
    <definedName name="TopSection">#REF!</definedName>
    <definedName name="typedesc" localSheetId="6">[5]TB!$AZ$2:$BA$41</definedName>
    <definedName name="typedesc">[6]TB!$AZ$2:$BA$41</definedName>
    <definedName name="yhdy" localSheetId="6">[9]Sheet1!$A$1:$I$645</definedName>
    <definedName name="yhdy" localSheetId="8">[9]Sheet1!$A$1:$I$645</definedName>
    <definedName name="yhd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10" l="1"/>
  <c r="L21" i="9" l="1"/>
  <c r="L22" i="9"/>
  <c r="S22" i="10"/>
  <c r="T25" i="9" l="1"/>
  <c r="T21" i="9"/>
  <c r="AF54" i="8"/>
  <c r="I33" i="37" l="1"/>
  <c r="H33" i="37"/>
  <c r="B27" i="36" l="1"/>
  <c r="B16" i="36"/>
  <c r="K138" i="32" l="1"/>
  <c r="K137" i="32"/>
  <c r="E138" i="32"/>
  <c r="E137" i="32"/>
  <c r="F32" i="32" l="1"/>
  <c r="M22" i="10" l="1"/>
  <c r="M23" i="10"/>
  <c r="M24" i="10"/>
  <c r="AR66" i="8" l="1"/>
  <c r="AP66" i="8"/>
  <c r="AO66" i="8"/>
  <c r="AL66" i="8"/>
  <c r="AD66" i="8"/>
  <c r="AC66" i="8"/>
  <c r="Z66" i="8"/>
  <c r="P66" i="8"/>
  <c r="M66" i="8"/>
  <c r="L66" i="8"/>
  <c r="M66" i="9"/>
  <c r="L66" i="9"/>
  <c r="M66" i="10"/>
  <c r="P66" i="10" s="1"/>
  <c r="L66" i="10"/>
  <c r="T66" i="10" s="1"/>
  <c r="V66" i="10" s="1"/>
  <c r="U34" i="8"/>
  <c r="AU66" i="8" l="1"/>
  <c r="U66" i="9"/>
  <c r="V66" i="8"/>
  <c r="R66" i="8"/>
  <c r="X66" i="8" l="1"/>
  <c r="D48" i="37" l="1"/>
  <c r="E48" i="37"/>
  <c r="F48" i="37"/>
  <c r="G48" i="37"/>
  <c r="H48" i="37"/>
  <c r="I48" i="37"/>
  <c r="J48" i="37"/>
  <c r="K48" i="37"/>
  <c r="L48" i="37"/>
  <c r="M48" i="37"/>
  <c r="N48" i="37"/>
  <c r="O48" i="37"/>
  <c r="P48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B50" i="37"/>
  <c r="J50" i="37"/>
  <c r="K50" i="37"/>
  <c r="L50" i="37"/>
  <c r="M50" i="37"/>
  <c r="N50" i="37"/>
  <c r="O50" i="37"/>
  <c r="B51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B52" i="37"/>
  <c r="J52" i="37"/>
  <c r="K52" i="37"/>
  <c r="L52" i="37"/>
  <c r="M52" i="37"/>
  <c r="N52" i="37"/>
  <c r="O52" i="37"/>
  <c r="B53" i="37"/>
  <c r="J53" i="37"/>
  <c r="K53" i="37"/>
  <c r="L53" i="37"/>
  <c r="M53" i="37"/>
  <c r="N53" i="37"/>
  <c r="O53" i="37"/>
  <c r="B54" i="37"/>
  <c r="J54" i="37"/>
  <c r="K54" i="37"/>
  <c r="L54" i="37"/>
  <c r="M54" i="37"/>
  <c r="N54" i="37"/>
  <c r="O54" i="37"/>
  <c r="B55" i="37"/>
  <c r="J55" i="37"/>
  <c r="K55" i="37"/>
  <c r="L55" i="37"/>
  <c r="M55" i="37"/>
  <c r="N55" i="37"/>
  <c r="O55" i="37"/>
  <c r="B56" i="37"/>
  <c r="J56" i="37"/>
  <c r="K56" i="37"/>
  <c r="L56" i="37"/>
  <c r="M56" i="37"/>
  <c r="N56" i="37"/>
  <c r="O56" i="37"/>
  <c r="B57" i="37"/>
  <c r="J57" i="37"/>
  <c r="K57" i="37"/>
  <c r="L57" i="37"/>
  <c r="M57" i="37"/>
  <c r="N57" i="37"/>
  <c r="O57" i="37"/>
  <c r="B36" i="37"/>
  <c r="B37" i="37"/>
  <c r="C37" i="37"/>
  <c r="D37" i="37"/>
  <c r="E37" i="37"/>
  <c r="F37" i="37"/>
  <c r="G37" i="37"/>
  <c r="H37" i="37"/>
  <c r="I37" i="37"/>
  <c r="J37" i="37"/>
  <c r="K37" i="37"/>
  <c r="L37" i="37"/>
  <c r="M37" i="37"/>
  <c r="N37" i="37"/>
  <c r="C38" i="37"/>
  <c r="D38" i="37"/>
  <c r="E38" i="37"/>
  <c r="F38" i="37"/>
  <c r="G38" i="37"/>
  <c r="H38" i="37"/>
  <c r="I38" i="37"/>
  <c r="J38" i="37"/>
  <c r="K38" i="37"/>
  <c r="L38" i="37"/>
  <c r="M38" i="37"/>
  <c r="N38" i="37"/>
  <c r="B39" i="37"/>
  <c r="B40" i="37"/>
  <c r="B41" i="37"/>
  <c r="C25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B26" i="37"/>
  <c r="C26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B27" i="37"/>
  <c r="J27" i="37"/>
  <c r="K27" i="37"/>
  <c r="L27" i="37"/>
  <c r="M27" i="37"/>
  <c r="N27" i="37"/>
  <c r="O27" i="37"/>
  <c r="B28" i="37"/>
  <c r="J28" i="37"/>
  <c r="K28" i="37"/>
  <c r="L28" i="37"/>
  <c r="M28" i="37"/>
  <c r="N28" i="37"/>
  <c r="O28" i="37"/>
  <c r="B29" i="37"/>
  <c r="J29" i="37"/>
  <c r="K29" i="37"/>
  <c r="L29" i="37"/>
  <c r="M29" i="37"/>
  <c r="N29" i="37"/>
  <c r="O29" i="37"/>
  <c r="B30" i="37"/>
  <c r="J30" i="37"/>
  <c r="K30" i="37"/>
  <c r="L30" i="37"/>
  <c r="M30" i="37"/>
  <c r="N30" i="37"/>
  <c r="O30" i="37"/>
  <c r="B31" i="37"/>
  <c r="J31" i="37"/>
  <c r="K31" i="37"/>
  <c r="L31" i="37"/>
  <c r="M31" i="37"/>
  <c r="N31" i="37"/>
  <c r="O31" i="37"/>
  <c r="B32" i="37"/>
  <c r="C32" i="37"/>
  <c r="J32" i="37"/>
  <c r="K32" i="37"/>
  <c r="L32" i="37"/>
  <c r="M32" i="37"/>
  <c r="N32" i="37"/>
  <c r="O32" i="37"/>
  <c r="D51" i="36"/>
  <c r="P21" i="8"/>
  <c r="O21" i="9" s="1"/>
  <c r="O14" i="9" s="1"/>
  <c r="T75" i="9"/>
  <c r="M75" i="9"/>
  <c r="M22" i="9" s="1"/>
  <c r="L75" i="9"/>
  <c r="M21" i="10"/>
  <c r="L21" i="10"/>
  <c r="M21" i="9"/>
  <c r="M21" i="8"/>
  <c r="L21" i="8"/>
  <c r="L22" i="8"/>
  <c r="M22" i="8"/>
  <c r="P22" i="8"/>
  <c r="O22" i="9" s="1"/>
  <c r="P20" i="8"/>
  <c r="O20" i="9" s="1"/>
  <c r="O75" i="9"/>
  <c r="AR21" i="8"/>
  <c r="AO21" i="8"/>
  <c r="AL21" i="8"/>
  <c r="AC21" i="8"/>
  <c r="Z21" i="8"/>
  <c r="AF21" i="10"/>
  <c r="G33" i="37" l="1"/>
  <c r="F33" i="37"/>
  <c r="Q75" i="9"/>
  <c r="U75" i="9"/>
  <c r="L20" i="8"/>
  <c r="X21" i="8"/>
  <c r="R21" i="8"/>
  <c r="M20" i="8"/>
  <c r="AU21" i="8"/>
  <c r="M61" i="9" l="1"/>
  <c r="M62" i="9"/>
  <c r="M63" i="9"/>
  <c r="M64" i="9"/>
  <c r="P61" i="8"/>
  <c r="M62" i="8"/>
  <c r="M63" i="8"/>
  <c r="Y36" i="36" l="1"/>
  <c r="D24" i="32" l="1"/>
  <c r="C24" i="32"/>
  <c r="C25" i="32" l="1"/>
  <c r="W3" i="35"/>
  <c r="W4" i="35"/>
  <c r="W5" i="35"/>
  <c r="W6" i="35"/>
  <c r="W7" i="35"/>
  <c r="W8" i="35"/>
  <c r="W9" i="35"/>
  <c r="W10" i="35"/>
  <c r="W11" i="35"/>
  <c r="W12" i="35"/>
  <c r="W13" i="35"/>
  <c r="W14" i="35"/>
  <c r="W15" i="35"/>
  <c r="W16" i="35"/>
  <c r="W17" i="35"/>
  <c r="W18" i="35"/>
  <c r="W19" i="35"/>
  <c r="W20" i="35"/>
  <c r="W21" i="35"/>
  <c r="W22" i="35"/>
  <c r="W23" i="35"/>
  <c r="W24" i="35"/>
  <c r="W25" i="35"/>
  <c r="W26" i="35"/>
  <c r="W27" i="35"/>
  <c r="W28" i="35"/>
  <c r="W29" i="35"/>
  <c r="W30" i="35"/>
  <c r="W31" i="35"/>
  <c r="W32" i="35"/>
  <c r="W33" i="35"/>
  <c r="W34" i="35"/>
  <c r="W35" i="35"/>
  <c r="W36" i="35"/>
  <c r="W37" i="35"/>
  <c r="W38" i="35"/>
  <c r="W39" i="35"/>
  <c r="W40" i="35"/>
  <c r="W41" i="35"/>
  <c r="W42" i="35"/>
  <c r="W43" i="35"/>
  <c r="W44" i="35"/>
  <c r="W45" i="35"/>
  <c r="W46" i="35"/>
  <c r="W47" i="35"/>
  <c r="W48" i="35"/>
  <c r="W49" i="35"/>
  <c r="W50" i="35"/>
  <c r="W51" i="35"/>
  <c r="W52" i="35"/>
  <c r="W53" i="35"/>
  <c r="W54" i="35"/>
  <c r="W55" i="35"/>
  <c r="W56" i="35"/>
  <c r="W57" i="35"/>
  <c r="W58" i="35"/>
  <c r="W59" i="35"/>
  <c r="W60" i="35"/>
  <c r="W61" i="35"/>
  <c r="W62" i="35"/>
  <c r="W63" i="35"/>
  <c r="W64" i="35"/>
  <c r="W65" i="35"/>
  <c r="W66" i="35"/>
  <c r="W67" i="35"/>
  <c r="W68" i="35"/>
  <c r="W69" i="35"/>
  <c r="W70" i="35"/>
  <c r="W71" i="35"/>
  <c r="W72" i="35"/>
  <c r="W73" i="35"/>
  <c r="W74" i="35"/>
  <c r="W75" i="35"/>
  <c r="W76" i="35"/>
  <c r="W77" i="35"/>
  <c r="W78" i="35"/>
  <c r="W79" i="35"/>
  <c r="W80" i="35"/>
  <c r="W81" i="35"/>
  <c r="W82" i="35"/>
  <c r="W83" i="35"/>
  <c r="W84" i="35"/>
  <c r="W85" i="35"/>
  <c r="W86" i="35"/>
  <c r="W87" i="35"/>
  <c r="W88" i="35"/>
  <c r="W89" i="35"/>
  <c r="W90" i="35"/>
  <c r="W91" i="35"/>
  <c r="W92" i="35"/>
  <c r="W93" i="35"/>
  <c r="W94" i="35"/>
  <c r="W95" i="35"/>
  <c r="W96" i="35"/>
  <c r="W97" i="35"/>
  <c r="W98" i="35"/>
  <c r="W99" i="35"/>
  <c r="W100" i="35"/>
  <c r="W101" i="35"/>
  <c r="W102" i="35"/>
  <c r="W103" i="35"/>
  <c r="W104" i="35"/>
  <c r="W105" i="35"/>
  <c r="W106" i="35"/>
  <c r="W107" i="35"/>
  <c r="W108" i="35"/>
  <c r="W109" i="35"/>
  <c r="W110" i="35"/>
  <c r="W111" i="35"/>
  <c r="W112" i="35"/>
  <c r="W113" i="35"/>
  <c r="W114" i="35"/>
  <c r="W115" i="35"/>
  <c r="W116" i="35"/>
  <c r="W117" i="35"/>
  <c r="W118" i="35"/>
  <c r="W119" i="35"/>
  <c r="W120" i="35"/>
  <c r="W121" i="35"/>
  <c r="W122" i="35"/>
  <c r="W123" i="35"/>
  <c r="W124" i="35"/>
  <c r="W125" i="35"/>
  <c r="W126" i="35"/>
  <c r="W127" i="35"/>
  <c r="W128" i="35"/>
  <c r="W129" i="35"/>
  <c r="W130" i="35"/>
  <c r="W131" i="35"/>
  <c r="W132" i="35"/>
  <c r="W133" i="35"/>
  <c r="W134" i="35"/>
  <c r="W135" i="35"/>
  <c r="W136" i="35"/>
  <c r="W137" i="35"/>
  <c r="W138" i="35"/>
  <c r="W139" i="35"/>
  <c r="W140" i="35"/>
  <c r="W141" i="35"/>
  <c r="W142" i="35"/>
  <c r="W143" i="35"/>
  <c r="W144" i="35"/>
  <c r="W145" i="35"/>
  <c r="W146" i="35"/>
  <c r="W147" i="35"/>
  <c r="W148" i="35"/>
  <c r="W149" i="35"/>
  <c r="W150" i="35"/>
  <c r="W151" i="35"/>
  <c r="W152" i="35"/>
  <c r="W153" i="35"/>
  <c r="W154" i="35"/>
  <c r="W155" i="35"/>
  <c r="W156" i="35"/>
  <c r="W157" i="35"/>
  <c r="W158" i="35"/>
  <c r="W159" i="35"/>
  <c r="W160" i="35"/>
  <c r="W161" i="35"/>
  <c r="W162" i="35"/>
  <c r="W163" i="35"/>
  <c r="W164" i="35"/>
  <c r="W165" i="35"/>
  <c r="W166" i="35"/>
  <c r="W167" i="35"/>
  <c r="W168" i="35"/>
  <c r="W169" i="35"/>
  <c r="W170" i="35"/>
  <c r="W171" i="35"/>
  <c r="W172" i="35"/>
  <c r="W173" i="35"/>
  <c r="W174" i="35"/>
  <c r="W175" i="35"/>
  <c r="W176" i="35"/>
  <c r="W177" i="35"/>
  <c r="W178" i="35"/>
  <c r="W179" i="35"/>
  <c r="W180" i="35"/>
  <c r="W181" i="35"/>
  <c r="W182" i="35"/>
  <c r="W183" i="35"/>
  <c r="W184" i="35"/>
  <c r="W185" i="35"/>
  <c r="W186" i="35"/>
  <c r="W187" i="35"/>
  <c r="W188" i="35"/>
  <c r="W189" i="35"/>
  <c r="W190" i="35"/>
  <c r="W191" i="35"/>
  <c r="W192" i="35"/>
  <c r="W193" i="35"/>
  <c r="W194" i="35"/>
  <c r="W195" i="35"/>
  <c r="W196" i="35"/>
  <c r="W197" i="35"/>
  <c r="W198" i="35"/>
  <c r="W199" i="35"/>
  <c r="W200" i="35"/>
  <c r="W201" i="35"/>
  <c r="W202" i="35"/>
  <c r="W203" i="35"/>
  <c r="W204" i="35"/>
  <c r="W205" i="35"/>
  <c r="W206" i="35"/>
  <c r="W207" i="35"/>
  <c r="W208" i="35"/>
  <c r="W209" i="35"/>
  <c r="W210" i="35"/>
  <c r="W211" i="35"/>
  <c r="W212" i="35"/>
  <c r="W213" i="35"/>
  <c r="W214" i="35"/>
  <c r="W215" i="35"/>
  <c r="W216" i="35"/>
  <c r="W217" i="35"/>
  <c r="W218" i="35"/>
  <c r="W219" i="35"/>
  <c r="W220" i="35"/>
  <c r="W221" i="35"/>
  <c r="W222" i="35"/>
  <c r="W223" i="35"/>
  <c r="W224" i="35"/>
  <c r="W225" i="35"/>
  <c r="W226" i="35"/>
  <c r="W227" i="35"/>
  <c r="W228" i="35"/>
  <c r="W229" i="35"/>
  <c r="W230" i="35"/>
  <c r="W231" i="35"/>
  <c r="W232" i="35"/>
  <c r="W233" i="35"/>
  <c r="W234" i="35"/>
  <c r="W235" i="35"/>
  <c r="W236" i="35"/>
  <c r="W237" i="35"/>
  <c r="W238" i="35"/>
  <c r="W239" i="35"/>
  <c r="W240" i="35"/>
  <c r="W241" i="35"/>
  <c r="W242" i="35"/>
  <c r="W243" i="35"/>
  <c r="W244" i="35"/>
  <c r="W245" i="35"/>
  <c r="W246" i="35"/>
  <c r="W247" i="35"/>
  <c r="W248" i="35"/>
  <c r="W249" i="35"/>
  <c r="W250" i="35"/>
  <c r="W251" i="35"/>
  <c r="W252" i="35"/>
  <c r="W253" i="35"/>
  <c r="W254" i="35"/>
  <c r="W255" i="35"/>
  <c r="W256" i="35"/>
  <c r="W257" i="35"/>
  <c r="W258" i="35"/>
  <c r="W259" i="35"/>
  <c r="W260" i="35"/>
  <c r="W261" i="35"/>
  <c r="W262" i="35"/>
  <c r="W263" i="35"/>
  <c r="W264" i="35"/>
  <c r="W265" i="35"/>
  <c r="W266" i="35"/>
  <c r="W267" i="35"/>
  <c r="W268" i="35"/>
  <c r="W269" i="35"/>
  <c r="W270" i="35"/>
  <c r="W271" i="35"/>
  <c r="W272" i="35"/>
  <c r="W273" i="35"/>
  <c r="W274" i="35"/>
  <c r="W275" i="35"/>
  <c r="W276" i="35"/>
  <c r="W277" i="35"/>
  <c r="W278" i="35"/>
  <c r="W279" i="35"/>
  <c r="W280" i="35"/>
  <c r="W281" i="35"/>
  <c r="W282" i="35"/>
  <c r="W283" i="35"/>
  <c r="W284" i="35"/>
  <c r="W285" i="35"/>
  <c r="W286" i="35"/>
  <c r="W287" i="35"/>
  <c r="W288" i="35"/>
  <c r="W289" i="35"/>
  <c r="W290" i="35"/>
  <c r="W291" i="35"/>
  <c r="W292" i="35"/>
  <c r="W293" i="35"/>
  <c r="W294" i="35"/>
  <c r="W295" i="35"/>
  <c r="W296" i="35"/>
  <c r="W297" i="35"/>
  <c r="W298" i="35"/>
  <c r="W299" i="35"/>
  <c r="W300" i="35"/>
  <c r="W301" i="35"/>
  <c r="W302" i="35"/>
  <c r="W303" i="35"/>
  <c r="W304" i="35"/>
  <c r="W305" i="35"/>
  <c r="W306" i="35"/>
  <c r="W307" i="35"/>
  <c r="W308" i="35"/>
  <c r="W309" i="35"/>
  <c r="W310" i="35"/>
  <c r="W311" i="35"/>
  <c r="W312" i="35"/>
  <c r="W313" i="35"/>
  <c r="W314" i="35"/>
  <c r="W315" i="35"/>
  <c r="W316" i="35"/>
  <c r="W317" i="35"/>
  <c r="W318" i="35"/>
  <c r="W319" i="35"/>
  <c r="W320" i="35"/>
  <c r="W321" i="35"/>
  <c r="W322" i="35"/>
  <c r="W323" i="35"/>
  <c r="W324" i="35"/>
  <c r="W325" i="35"/>
  <c r="W326" i="35"/>
  <c r="W327" i="35"/>
  <c r="W328" i="35"/>
  <c r="W329" i="35"/>
  <c r="W330" i="35"/>
  <c r="W331" i="35"/>
  <c r="W332" i="35"/>
  <c r="W333" i="35"/>
  <c r="W334" i="35"/>
  <c r="W335" i="35"/>
  <c r="W336" i="35"/>
  <c r="W337" i="35"/>
  <c r="W338" i="35"/>
  <c r="W339" i="35"/>
  <c r="W340" i="35"/>
  <c r="W341" i="35"/>
  <c r="W342" i="35"/>
  <c r="W343" i="35"/>
  <c r="W344" i="35"/>
  <c r="W345" i="35"/>
  <c r="W346" i="35"/>
  <c r="W2" i="35"/>
  <c r="U3" i="35"/>
  <c r="U4" i="35"/>
  <c r="U5" i="35"/>
  <c r="U6" i="35"/>
  <c r="U7" i="35"/>
  <c r="U8" i="35"/>
  <c r="U9" i="35"/>
  <c r="U10" i="35"/>
  <c r="U11" i="35"/>
  <c r="U12" i="35"/>
  <c r="U13" i="35"/>
  <c r="U14" i="35"/>
  <c r="U15" i="35"/>
  <c r="U16" i="35"/>
  <c r="U17" i="35"/>
  <c r="U18" i="35"/>
  <c r="U19" i="35"/>
  <c r="U20" i="35"/>
  <c r="U21" i="35"/>
  <c r="U22" i="35"/>
  <c r="U23" i="35"/>
  <c r="U24" i="35"/>
  <c r="U25" i="35"/>
  <c r="U26" i="35"/>
  <c r="U27" i="35"/>
  <c r="U28" i="35"/>
  <c r="U29" i="35"/>
  <c r="U30" i="35"/>
  <c r="U31" i="35"/>
  <c r="U32" i="35"/>
  <c r="U33" i="35"/>
  <c r="U34" i="35"/>
  <c r="U35" i="35"/>
  <c r="U36" i="35"/>
  <c r="U37" i="35"/>
  <c r="U38" i="35"/>
  <c r="U39" i="35"/>
  <c r="U40" i="35"/>
  <c r="U41" i="35"/>
  <c r="U42" i="35"/>
  <c r="U43" i="35"/>
  <c r="U44" i="35"/>
  <c r="U45" i="35"/>
  <c r="U46" i="35"/>
  <c r="U47" i="35"/>
  <c r="U48" i="35"/>
  <c r="U49" i="35"/>
  <c r="U50" i="35"/>
  <c r="U51" i="35"/>
  <c r="U52" i="35"/>
  <c r="U53" i="35"/>
  <c r="U54" i="35"/>
  <c r="U55" i="35"/>
  <c r="U56" i="35"/>
  <c r="U57" i="35"/>
  <c r="U58" i="35"/>
  <c r="U59" i="35"/>
  <c r="U60" i="35"/>
  <c r="U61" i="35"/>
  <c r="U62" i="35"/>
  <c r="U63" i="35"/>
  <c r="U64" i="35"/>
  <c r="U65" i="35"/>
  <c r="U66" i="35"/>
  <c r="U67" i="35"/>
  <c r="U68" i="35"/>
  <c r="U69" i="35"/>
  <c r="U70" i="35"/>
  <c r="U71" i="35"/>
  <c r="U72" i="35"/>
  <c r="U73" i="35"/>
  <c r="U74" i="35"/>
  <c r="U75" i="35"/>
  <c r="U76" i="35"/>
  <c r="U77" i="35"/>
  <c r="U78" i="35"/>
  <c r="U79" i="35"/>
  <c r="U80" i="35"/>
  <c r="U81" i="35"/>
  <c r="U82" i="35"/>
  <c r="U83" i="35"/>
  <c r="U84" i="35"/>
  <c r="U85" i="35"/>
  <c r="U86" i="35"/>
  <c r="U87" i="35"/>
  <c r="U88" i="35"/>
  <c r="U89" i="35"/>
  <c r="U90" i="35"/>
  <c r="U91" i="35"/>
  <c r="U92" i="35"/>
  <c r="U93" i="35"/>
  <c r="U94" i="35"/>
  <c r="U95" i="35"/>
  <c r="U96" i="35"/>
  <c r="U97" i="35"/>
  <c r="U98" i="35"/>
  <c r="U99" i="35"/>
  <c r="U100" i="35"/>
  <c r="U101" i="35"/>
  <c r="U102" i="35"/>
  <c r="U103" i="35"/>
  <c r="U104" i="35"/>
  <c r="U105" i="35"/>
  <c r="U106" i="35"/>
  <c r="U107" i="35"/>
  <c r="U108" i="35"/>
  <c r="U109" i="35"/>
  <c r="U110" i="35"/>
  <c r="U111" i="35"/>
  <c r="U112" i="35"/>
  <c r="U113" i="35"/>
  <c r="U114" i="35"/>
  <c r="U115" i="35"/>
  <c r="U116" i="35"/>
  <c r="U117" i="35"/>
  <c r="U118" i="35"/>
  <c r="U119" i="35"/>
  <c r="U120" i="35"/>
  <c r="U121" i="35"/>
  <c r="U2" i="35"/>
  <c r="C290" i="35"/>
  <c r="C298" i="35"/>
  <c r="C328" i="35"/>
  <c r="C345" i="35"/>
  <c r="C347" i="35"/>
  <c r="E297" i="35"/>
  <c r="E305" i="35"/>
  <c r="E335" i="35"/>
  <c r="E352" i="35"/>
  <c r="E354" i="35"/>
  <c r="M28" i="9" l="1"/>
  <c r="L28" i="9"/>
  <c r="M28" i="8"/>
  <c r="L28" i="8"/>
  <c r="I24" i="32" l="1"/>
  <c r="J24" i="32"/>
  <c r="K24" i="32"/>
  <c r="L24" i="32"/>
  <c r="M24" i="32"/>
  <c r="H24" i="32"/>
  <c r="AF22" i="10" l="1"/>
  <c r="AF20" i="10"/>
  <c r="M75" i="10"/>
  <c r="L75" i="10"/>
  <c r="U21" i="9"/>
  <c r="T21" i="10" l="1"/>
  <c r="V21" i="10" s="1"/>
  <c r="L22" i="10"/>
  <c r="P21" i="10"/>
  <c r="M20" i="10"/>
  <c r="AF21" i="9"/>
  <c r="Q21" i="9"/>
  <c r="T75" i="10"/>
  <c r="V75" i="10" s="1"/>
  <c r="L20" i="10"/>
  <c r="P75" i="10"/>
  <c r="L20" i="9"/>
  <c r="M20" i="9"/>
  <c r="AP21" i="8" l="1"/>
  <c r="AD21" i="8"/>
  <c r="AS21" i="8"/>
  <c r="AA21" i="8"/>
  <c r="M60" i="8"/>
  <c r="AV21" i="8" l="1"/>
  <c r="L60" i="8"/>
  <c r="P60" i="8"/>
  <c r="O60" i="9" s="1"/>
  <c r="Z60" i="8"/>
  <c r="AC60" i="8"/>
  <c r="AL60" i="8"/>
  <c r="AO60" i="8"/>
  <c r="AR60" i="8"/>
  <c r="R60" i="8" l="1"/>
  <c r="X60" i="8" s="1"/>
  <c r="AU60" i="8"/>
  <c r="M60" i="10"/>
  <c r="P60" i="10" s="1"/>
  <c r="M60" i="9"/>
  <c r="M61" i="8"/>
  <c r="M64" i="8"/>
  <c r="M65" i="8"/>
  <c r="M67" i="8"/>
  <c r="M44" i="8"/>
  <c r="AR67" i="8"/>
  <c r="AO67" i="8"/>
  <c r="AR65" i="8"/>
  <c r="AO65" i="8"/>
  <c r="AR64" i="8"/>
  <c r="AO64" i="8"/>
  <c r="AR63" i="8"/>
  <c r="AO63" i="8"/>
  <c r="AR62" i="8"/>
  <c r="AO62" i="8"/>
  <c r="AR61" i="8"/>
  <c r="AO61" i="8"/>
  <c r="AR52" i="8"/>
  <c r="AO52" i="8"/>
  <c r="AR51" i="8"/>
  <c r="AO51" i="8"/>
  <c r="AR44" i="8"/>
  <c r="AO44" i="8"/>
  <c r="AR43" i="8"/>
  <c r="AO43" i="8"/>
  <c r="AR38" i="8"/>
  <c r="AO38" i="8"/>
  <c r="AR37" i="8"/>
  <c r="AO37" i="8"/>
  <c r="AR32" i="8"/>
  <c r="AR31" i="8"/>
  <c r="AR30" i="8"/>
  <c r="AR29" i="8"/>
  <c r="AR28" i="8"/>
  <c r="AR27" i="8"/>
  <c r="AR26" i="8"/>
  <c r="AR25" i="8"/>
  <c r="AR24" i="8"/>
  <c r="AR23" i="8"/>
  <c r="AR22" i="8"/>
  <c r="AO32" i="8"/>
  <c r="AO31" i="8"/>
  <c r="AO30" i="8"/>
  <c r="AO29" i="8"/>
  <c r="AO28" i="8"/>
  <c r="AO27" i="8"/>
  <c r="AO26" i="8"/>
  <c r="AO25" i="8"/>
  <c r="AO24" i="8"/>
  <c r="AO23" i="8"/>
  <c r="AO22" i="8"/>
  <c r="AR20" i="8"/>
  <c r="AO20" i="8"/>
  <c r="AC67" i="8"/>
  <c r="Z67" i="8"/>
  <c r="AC65" i="8"/>
  <c r="Z65" i="8"/>
  <c r="AC64" i="8"/>
  <c r="Z64" i="8"/>
  <c r="AC63" i="8"/>
  <c r="Z63" i="8"/>
  <c r="AC62" i="8"/>
  <c r="Z62" i="8"/>
  <c r="AC61" i="8"/>
  <c r="Z61" i="8"/>
  <c r="AC52" i="8"/>
  <c r="Z52" i="8"/>
  <c r="AC51" i="8"/>
  <c r="Z51" i="8"/>
  <c r="AC44" i="8"/>
  <c r="Z44" i="8"/>
  <c r="AC43" i="8"/>
  <c r="Z43" i="8"/>
  <c r="AC38" i="8"/>
  <c r="Z38" i="8"/>
  <c r="AC37" i="8"/>
  <c r="Z37" i="8"/>
  <c r="Z22" i="8"/>
  <c r="AC22" i="8"/>
  <c r="Z23" i="8"/>
  <c r="AC23" i="8"/>
  <c r="Z24" i="8"/>
  <c r="AC24" i="8"/>
  <c r="Z25" i="8"/>
  <c r="AC25" i="8"/>
  <c r="Z26" i="8"/>
  <c r="AC26" i="8"/>
  <c r="Z27" i="8"/>
  <c r="AC27" i="8"/>
  <c r="Z28" i="8"/>
  <c r="AC28" i="8"/>
  <c r="Z29" i="8"/>
  <c r="AC29" i="8"/>
  <c r="Z30" i="8"/>
  <c r="AC30" i="8"/>
  <c r="Z31" i="8"/>
  <c r="AC31" i="8"/>
  <c r="Z32" i="8"/>
  <c r="AC32" i="8"/>
  <c r="AC20" i="8"/>
  <c r="Z20" i="8"/>
  <c r="AL67" i="8"/>
  <c r="AL65" i="8"/>
  <c r="AL64" i="8"/>
  <c r="AL61" i="8"/>
  <c r="AL52" i="8"/>
  <c r="AL51" i="8"/>
  <c r="AL43" i="8"/>
  <c r="AL38" i="8"/>
  <c r="AL37" i="8"/>
  <c r="AL32" i="8"/>
  <c r="AL31" i="8"/>
  <c r="AL30" i="8"/>
  <c r="AL29" i="8"/>
  <c r="AL28" i="8"/>
  <c r="AL27" i="8"/>
  <c r="AL26" i="8"/>
  <c r="AL25" i="8"/>
  <c r="AL24" i="8"/>
  <c r="AL23" i="8"/>
  <c r="AL22" i="8"/>
  <c r="AL20" i="8"/>
  <c r="T65" i="9"/>
  <c r="T64" i="9"/>
  <c r="T38" i="9"/>
  <c r="T31" i="9"/>
  <c r="AL44" i="8"/>
  <c r="AL63" i="8"/>
  <c r="AL62" i="8"/>
  <c r="P52" i="8"/>
  <c r="P51" i="8"/>
  <c r="T34" i="8"/>
  <c r="W34" i="8"/>
  <c r="W40" i="8"/>
  <c r="T40" i="8"/>
  <c r="W46" i="8"/>
  <c r="T46" i="8"/>
  <c r="T54" i="8"/>
  <c r="W54" i="8"/>
  <c r="W69" i="8"/>
  <c r="T69" i="8"/>
  <c r="Y69" i="8"/>
  <c r="L52" i="8"/>
  <c r="P67" i="8"/>
  <c r="O67" i="9" s="1"/>
  <c r="P65" i="8"/>
  <c r="P64" i="8"/>
  <c r="O64" i="9" s="1"/>
  <c r="P63" i="8"/>
  <c r="O63" i="9" s="1"/>
  <c r="P62" i="8"/>
  <c r="O61" i="9"/>
  <c r="P44" i="8"/>
  <c r="P43" i="8"/>
  <c r="O43" i="9" s="1"/>
  <c r="P38" i="8"/>
  <c r="P23" i="8"/>
  <c r="P24" i="8"/>
  <c r="O24" i="9" s="1"/>
  <c r="P25" i="8"/>
  <c r="O25" i="9" s="1"/>
  <c r="P26" i="8"/>
  <c r="O26" i="9" s="1"/>
  <c r="P27" i="8"/>
  <c r="O27" i="9" s="1"/>
  <c r="P28" i="8"/>
  <c r="O28" i="9" s="1"/>
  <c r="P29" i="8"/>
  <c r="P30" i="8"/>
  <c r="O30" i="9" s="1"/>
  <c r="P31" i="8"/>
  <c r="O31" i="9" s="1"/>
  <c r="P32" i="8"/>
  <c r="O32" i="9" s="1"/>
  <c r="O37" i="9"/>
  <c r="R69" i="10"/>
  <c r="R54" i="10"/>
  <c r="R46" i="10"/>
  <c r="R40" i="10"/>
  <c r="R34" i="10"/>
  <c r="S69" i="9"/>
  <c r="S54" i="9"/>
  <c r="S46" i="9"/>
  <c r="S40" i="9"/>
  <c r="S34" i="9"/>
  <c r="M67" i="10"/>
  <c r="P67" i="10" s="1"/>
  <c r="M65" i="10"/>
  <c r="P65" i="10" s="1"/>
  <c r="M64" i="10"/>
  <c r="P64" i="10" s="1"/>
  <c r="M62" i="10"/>
  <c r="P62" i="10" s="1"/>
  <c r="AD62" i="8" s="1"/>
  <c r="M61" i="10"/>
  <c r="P61" i="10" s="1"/>
  <c r="M52" i="10"/>
  <c r="P52" i="10" s="1"/>
  <c r="AD52" i="8" s="1"/>
  <c r="M51" i="10"/>
  <c r="P51" i="10" s="1"/>
  <c r="AD51" i="8" s="1"/>
  <c r="M44" i="10"/>
  <c r="P44" i="10" s="1"/>
  <c r="AP44" i="8" s="1"/>
  <c r="M43" i="10"/>
  <c r="P43" i="10" s="1"/>
  <c r="M38" i="10"/>
  <c r="P38" i="10" s="1"/>
  <c r="AD38" i="8" s="1"/>
  <c r="M37" i="10"/>
  <c r="M32" i="10"/>
  <c r="P32" i="10" s="1"/>
  <c r="M31" i="10"/>
  <c r="P31" i="10" s="1"/>
  <c r="AD31" i="8" s="1"/>
  <c r="M30" i="10"/>
  <c r="P30" i="10" s="1"/>
  <c r="M29" i="10"/>
  <c r="P29" i="10" s="1"/>
  <c r="AD29" i="8" s="1"/>
  <c r="M28" i="10"/>
  <c r="P28" i="10" s="1"/>
  <c r="AD28" i="8" s="1"/>
  <c r="M27" i="10"/>
  <c r="P27" i="10" s="1"/>
  <c r="M26" i="10"/>
  <c r="P26" i="10" s="1"/>
  <c r="AD26" i="8" s="1"/>
  <c r="M25" i="10"/>
  <c r="P25" i="10" s="1"/>
  <c r="AD25" i="8" s="1"/>
  <c r="P24" i="10"/>
  <c r="P23" i="10"/>
  <c r="AP23" i="8" s="1"/>
  <c r="P20" i="10"/>
  <c r="M67" i="9"/>
  <c r="M65" i="9"/>
  <c r="M52" i="9"/>
  <c r="M51" i="9"/>
  <c r="M44" i="9"/>
  <c r="M43" i="9"/>
  <c r="M38" i="9"/>
  <c r="M37" i="9"/>
  <c r="M32" i="9"/>
  <c r="M31" i="9"/>
  <c r="M30" i="9"/>
  <c r="M29" i="9"/>
  <c r="M27" i="9"/>
  <c r="M26" i="9"/>
  <c r="M25" i="9"/>
  <c r="M24" i="9"/>
  <c r="M23" i="9"/>
  <c r="M52" i="8"/>
  <c r="M51" i="8"/>
  <c r="M43" i="8"/>
  <c r="M38" i="8"/>
  <c r="M37" i="8"/>
  <c r="M23" i="8"/>
  <c r="M24" i="8"/>
  <c r="M25" i="8"/>
  <c r="M26" i="8"/>
  <c r="M27" i="8"/>
  <c r="M29" i="8"/>
  <c r="M30" i="8"/>
  <c r="M31" i="8"/>
  <c r="M32" i="8"/>
  <c r="AD69" i="10"/>
  <c r="AC69" i="10"/>
  <c r="AB69" i="10"/>
  <c r="AA69" i="10"/>
  <c r="Z69" i="10"/>
  <c r="Y69" i="10"/>
  <c r="W69" i="10"/>
  <c r="L67" i="10"/>
  <c r="T67" i="10" s="1"/>
  <c r="V67" i="10" s="1"/>
  <c r="L65" i="10"/>
  <c r="T65" i="10" s="1"/>
  <c r="V65" i="10" s="1"/>
  <c r="L64" i="10"/>
  <c r="T64" i="10" s="1"/>
  <c r="V64" i="10" s="1"/>
  <c r="L62" i="10"/>
  <c r="T62" i="10" s="1"/>
  <c r="V62" i="10" s="1"/>
  <c r="L61" i="10"/>
  <c r="T61" i="10" s="1"/>
  <c r="V61" i="10" s="1"/>
  <c r="L60" i="10"/>
  <c r="T60" i="10" s="1"/>
  <c r="AD54" i="10"/>
  <c r="AC54" i="10"/>
  <c r="AB54" i="10"/>
  <c r="AA54" i="10"/>
  <c r="Z54" i="10"/>
  <c r="Y54" i="10"/>
  <c r="S54" i="10"/>
  <c r="N54" i="10"/>
  <c r="L52" i="10"/>
  <c r="T52" i="10" s="1"/>
  <c r="V52" i="10" s="1"/>
  <c r="L51" i="10"/>
  <c r="T51" i="10" s="1"/>
  <c r="V51" i="10" s="1"/>
  <c r="AD46" i="10"/>
  <c r="AC46" i="10"/>
  <c r="AB46" i="10"/>
  <c r="AA46" i="10"/>
  <c r="Z46" i="10"/>
  <c r="Y46" i="10"/>
  <c r="N46" i="10"/>
  <c r="L44" i="10"/>
  <c r="L43" i="10"/>
  <c r="T43" i="10" s="1"/>
  <c r="AD40" i="10"/>
  <c r="AC40" i="10"/>
  <c r="AB40" i="10"/>
  <c r="AA40" i="10"/>
  <c r="Z40" i="10"/>
  <c r="Y40" i="10"/>
  <c r="S40" i="10"/>
  <c r="N40" i="10"/>
  <c r="L38" i="10"/>
  <c r="T38" i="10" s="1"/>
  <c r="V38" i="10" s="1"/>
  <c r="L37" i="10"/>
  <c r="T37" i="10" s="1"/>
  <c r="AD34" i="10"/>
  <c r="AC34" i="10"/>
  <c r="AB34" i="10"/>
  <c r="AA34" i="10"/>
  <c r="Z34" i="10"/>
  <c r="Y34" i="10"/>
  <c r="N34" i="10"/>
  <c r="L32" i="10"/>
  <c r="T32" i="10" s="1"/>
  <c r="V32" i="10" s="1"/>
  <c r="L31" i="10"/>
  <c r="T31" i="10" s="1"/>
  <c r="V31" i="10" s="1"/>
  <c r="L30" i="10"/>
  <c r="T30" i="10" s="1"/>
  <c r="V30" i="10" s="1"/>
  <c r="L29" i="10"/>
  <c r="T29" i="10" s="1"/>
  <c r="V29" i="10" s="1"/>
  <c r="L28" i="10"/>
  <c r="L27" i="10"/>
  <c r="L26" i="10"/>
  <c r="L25" i="10"/>
  <c r="T25" i="10" s="1"/>
  <c r="V25" i="10" s="1"/>
  <c r="L24" i="10"/>
  <c r="T24" i="10" s="1"/>
  <c r="V24" i="10" s="1"/>
  <c r="L23" i="10"/>
  <c r="T23" i="10" s="1"/>
  <c r="V23" i="10" s="1"/>
  <c r="T22" i="10"/>
  <c r="V22" i="10" s="1"/>
  <c r="T20" i="10"/>
  <c r="N69" i="10"/>
  <c r="AC69" i="9"/>
  <c r="AB69" i="9"/>
  <c r="AA69" i="9"/>
  <c r="Z69" i="9"/>
  <c r="Y69" i="9"/>
  <c r="X69" i="9"/>
  <c r="V69" i="9"/>
  <c r="P69" i="9"/>
  <c r="N69" i="9"/>
  <c r="L65" i="9"/>
  <c r="L64" i="9"/>
  <c r="L62" i="9"/>
  <c r="L61" i="9"/>
  <c r="L60" i="9"/>
  <c r="AC54" i="9"/>
  <c r="AB54" i="9"/>
  <c r="AA54" i="9"/>
  <c r="Z54" i="9"/>
  <c r="Y54" i="9"/>
  <c r="X54" i="9"/>
  <c r="P54" i="9"/>
  <c r="N54" i="9"/>
  <c r="L52" i="9"/>
  <c r="L51" i="9"/>
  <c r="AC46" i="9"/>
  <c r="AB46" i="9"/>
  <c r="AA46" i="9"/>
  <c r="Z46" i="9"/>
  <c r="Y46" i="9"/>
  <c r="X46" i="9"/>
  <c r="P46" i="9"/>
  <c r="N46" i="9"/>
  <c r="L44" i="9"/>
  <c r="L43" i="9"/>
  <c r="AC40" i="9"/>
  <c r="AB40" i="9"/>
  <c r="AA40" i="9"/>
  <c r="Z40" i="9"/>
  <c r="Y40" i="9"/>
  <c r="X40" i="9"/>
  <c r="P40" i="9"/>
  <c r="N40" i="9"/>
  <c r="L38" i="9"/>
  <c r="L37" i="9"/>
  <c r="AC34" i="9"/>
  <c r="AB34" i="9"/>
  <c r="AA34" i="9"/>
  <c r="Z34" i="9"/>
  <c r="Y34" i="9"/>
  <c r="X34" i="9"/>
  <c r="P34" i="9"/>
  <c r="N34" i="9"/>
  <c r="L32" i="9"/>
  <c r="L31" i="9"/>
  <c r="L30" i="9"/>
  <c r="L29" i="9"/>
  <c r="L27" i="9"/>
  <c r="L26" i="9"/>
  <c r="L25" i="9"/>
  <c r="L24" i="9"/>
  <c r="L23" i="9"/>
  <c r="L65" i="8"/>
  <c r="L64" i="8"/>
  <c r="L63" i="8"/>
  <c r="L62" i="8"/>
  <c r="L61" i="8"/>
  <c r="AK69" i="8"/>
  <c r="AJ69" i="8"/>
  <c r="AI69" i="8"/>
  <c r="AH69" i="8"/>
  <c r="AG69" i="8"/>
  <c r="AF69" i="8"/>
  <c r="Q69" i="8"/>
  <c r="N69" i="8"/>
  <c r="AK54" i="8"/>
  <c r="AJ54" i="8"/>
  <c r="AI54" i="8"/>
  <c r="AH54" i="8"/>
  <c r="AG54" i="8"/>
  <c r="Q54" i="8"/>
  <c r="N54" i="8"/>
  <c r="AK46" i="8"/>
  <c r="AJ46" i="8"/>
  <c r="AI46" i="8"/>
  <c r="AH46" i="8"/>
  <c r="AG46" i="8"/>
  <c r="AF46" i="8"/>
  <c r="N46" i="8"/>
  <c r="Q46" i="8"/>
  <c r="L44" i="8"/>
  <c r="L43" i="8"/>
  <c r="L38" i="8"/>
  <c r="L37" i="8"/>
  <c r="AK40" i="8"/>
  <c r="AJ40" i="8"/>
  <c r="AI40" i="8"/>
  <c r="AH40" i="8"/>
  <c r="AG40" i="8"/>
  <c r="AF40" i="8"/>
  <c r="Q40" i="8"/>
  <c r="N40" i="8"/>
  <c r="AK34" i="8"/>
  <c r="AJ34" i="8"/>
  <c r="AI34" i="8"/>
  <c r="AH34" i="8"/>
  <c r="AG34" i="8"/>
  <c r="AF34" i="8"/>
  <c r="Q34" i="8"/>
  <c r="N34" i="8"/>
  <c r="L30" i="8"/>
  <c r="U30" i="8" s="1"/>
  <c r="L31" i="8"/>
  <c r="L32" i="8"/>
  <c r="L23" i="8"/>
  <c r="L24" i="8"/>
  <c r="L25" i="8"/>
  <c r="L26" i="8"/>
  <c r="L27" i="8"/>
  <c r="L29" i="8"/>
  <c r="U29" i="8" s="1"/>
  <c r="L51" i="8"/>
  <c r="O65" i="9" l="1"/>
  <c r="Q65" i="9" s="1"/>
  <c r="O66" i="9"/>
  <c r="Q66" i="9" s="1"/>
  <c r="R62" i="8"/>
  <c r="V29" i="8"/>
  <c r="X29" i="8" s="1"/>
  <c r="R37" i="8"/>
  <c r="X37" i="8" s="1"/>
  <c r="AF22" i="9"/>
  <c r="AF20" i="9"/>
  <c r="T60" i="9"/>
  <c r="AD64" i="8"/>
  <c r="AD65" i="8"/>
  <c r="T30" i="9"/>
  <c r="U30" i="9" s="1"/>
  <c r="AP31" i="8"/>
  <c r="AD44" i="8"/>
  <c r="L46" i="9"/>
  <c r="AP65" i="8"/>
  <c r="AP61" i="8"/>
  <c r="AD60" i="8"/>
  <c r="AP60" i="8"/>
  <c r="R67" i="8"/>
  <c r="X67" i="8" s="1"/>
  <c r="R52" i="8"/>
  <c r="X52" i="8" s="1"/>
  <c r="Z46" i="8"/>
  <c r="V31" i="8"/>
  <c r="X31" i="8" s="1"/>
  <c r="V65" i="8"/>
  <c r="U64" i="9"/>
  <c r="R64" i="8"/>
  <c r="X64" i="8" s="1"/>
  <c r="R31" i="8"/>
  <c r="R25" i="8"/>
  <c r="R30" i="8"/>
  <c r="R44" i="8"/>
  <c r="X44" i="8" s="1"/>
  <c r="AU38" i="8"/>
  <c r="AD23" i="8"/>
  <c r="O38" i="9"/>
  <c r="R20" i="8"/>
  <c r="AR46" i="8"/>
  <c r="AU37" i="8"/>
  <c r="L46" i="10"/>
  <c r="Y48" i="10"/>
  <c r="Y56" i="10" s="1"/>
  <c r="Y71" i="10" s="1"/>
  <c r="X48" i="9"/>
  <c r="X56" i="9" s="1"/>
  <c r="X71" i="9" s="1"/>
  <c r="Z54" i="8"/>
  <c r="AU52" i="8"/>
  <c r="L46" i="8"/>
  <c r="R51" i="8"/>
  <c r="X51" i="8" s="1"/>
  <c r="AP38" i="8"/>
  <c r="Q43" i="9"/>
  <c r="Z40" i="8"/>
  <c r="AP26" i="8"/>
  <c r="AU30" i="8"/>
  <c r="AU65" i="8"/>
  <c r="W48" i="8"/>
  <c r="W56" i="8" s="1"/>
  <c r="W71" i="8" s="1"/>
  <c r="O44" i="9"/>
  <c r="AP62" i="8"/>
  <c r="Q22" i="9"/>
  <c r="AA22" i="8" s="1"/>
  <c r="AD61" i="8"/>
  <c r="P46" i="8"/>
  <c r="AU61" i="8"/>
  <c r="R61" i="8"/>
  <c r="X61" i="8" s="1"/>
  <c r="Z69" i="8"/>
  <c r="AU44" i="8"/>
  <c r="AD27" i="8"/>
  <c r="AP27" i="8"/>
  <c r="Q28" i="9"/>
  <c r="AA28" i="8" s="1"/>
  <c r="AA48" i="10"/>
  <c r="AA56" i="10" s="1"/>
  <c r="AA71" i="10" s="1"/>
  <c r="R38" i="8"/>
  <c r="X38" i="8" s="1"/>
  <c r="Q31" i="9"/>
  <c r="Q67" i="9"/>
  <c r="U65" i="9"/>
  <c r="AR54" i="8"/>
  <c r="AF48" i="8"/>
  <c r="AF56" i="8" s="1"/>
  <c r="AF71" i="8" s="1"/>
  <c r="R22" i="8"/>
  <c r="V38" i="8"/>
  <c r="Z48" i="9"/>
  <c r="Z56" i="9" s="1"/>
  <c r="Z71" i="9" s="1"/>
  <c r="N48" i="9"/>
  <c r="AB48" i="9"/>
  <c r="AB56" i="9" s="1"/>
  <c r="AB71" i="9" s="1"/>
  <c r="AP25" i="8"/>
  <c r="AP29" i="8"/>
  <c r="T43" i="9"/>
  <c r="U43" i="9" s="1"/>
  <c r="M54" i="8"/>
  <c r="U38" i="9"/>
  <c r="M40" i="9"/>
  <c r="Q61" i="9"/>
  <c r="AP52" i="8"/>
  <c r="Q60" i="9"/>
  <c r="T27" i="10"/>
  <c r="V27" i="10" s="1"/>
  <c r="M54" i="10"/>
  <c r="M40" i="10"/>
  <c r="N48" i="10"/>
  <c r="Z48" i="10"/>
  <c r="Z56" i="10" s="1"/>
  <c r="Z71" i="10" s="1"/>
  <c r="AD48" i="10"/>
  <c r="AD56" i="10" s="1"/>
  <c r="AD71" i="10" s="1"/>
  <c r="Y48" i="9"/>
  <c r="Y56" i="9" s="1"/>
  <c r="Y71" i="9" s="1"/>
  <c r="Q24" i="9"/>
  <c r="Q25" i="9"/>
  <c r="AA25" i="8" s="1"/>
  <c r="U31" i="9"/>
  <c r="M34" i="9"/>
  <c r="Q32" i="9"/>
  <c r="AA32" i="8" s="1"/>
  <c r="AU20" i="8"/>
  <c r="AO46" i="8"/>
  <c r="AJ48" i="8"/>
  <c r="AJ56" i="8" s="1"/>
  <c r="AJ71" i="8" s="1"/>
  <c r="R27" i="8"/>
  <c r="AK48" i="8"/>
  <c r="AK56" i="8" s="1"/>
  <c r="AK71" i="8" s="1"/>
  <c r="N48" i="8"/>
  <c r="L69" i="8"/>
  <c r="R32" i="8"/>
  <c r="AU32" i="8"/>
  <c r="AC46" i="8"/>
  <c r="AU26" i="8"/>
  <c r="AC54" i="8"/>
  <c r="V43" i="8"/>
  <c r="V64" i="8"/>
  <c r="R24" i="8"/>
  <c r="P40" i="8"/>
  <c r="AU28" i="8"/>
  <c r="AO40" i="8"/>
  <c r="AO54" i="8"/>
  <c r="AO69" i="8"/>
  <c r="R23" i="8"/>
  <c r="AR40" i="8"/>
  <c r="AR69" i="8"/>
  <c r="AD43" i="8"/>
  <c r="AP43" i="8"/>
  <c r="AP46" i="8" s="1"/>
  <c r="Q64" i="9"/>
  <c r="M54" i="9"/>
  <c r="AD24" i="8"/>
  <c r="AP24" i="8"/>
  <c r="AD67" i="8"/>
  <c r="AP67" i="8"/>
  <c r="L34" i="8"/>
  <c r="AD30" i="8"/>
  <c r="AP30" i="8"/>
  <c r="AU51" i="8"/>
  <c r="O51" i="9"/>
  <c r="P54" i="8"/>
  <c r="Q48" i="8"/>
  <c r="Q56" i="8" s="1"/>
  <c r="Q71" i="8" s="1"/>
  <c r="L54" i="10"/>
  <c r="AD20" i="8"/>
  <c r="AP20" i="8"/>
  <c r="P22" i="10"/>
  <c r="P34" i="10" s="1"/>
  <c r="M34" i="10"/>
  <c r="AD32" i="8"/>
  <c r="AP32" i="8"/>
  <c r="AC48" i="10"/>
  <c r="AC56" i="10" s="1"/>
  <c r="AC71" i="10" s="1"/>
  <c r="Q30" i="9"/>
  <c r="AU29" i="8"/>
  <c r="O29" i="9"/>
  <c r="P34" i="8"/>
  <c r="O23" i="9"/>
  <c r="AU23" i="8"/>
  <c r="P69" i="8"/>
  <c r="O62" i="9"/>
  <c r="AU62" i="8"/>
  <c r="R48" i="10"/>
  <c r="R56" i="10" s="1"/>
  <c r="R71" i="10" s="1"/>
  <c r="AC34" i="8"/>
  <c r="AR34" i="8"/>
  <c r="P48" i="9"/>
  <c r="P56" i="9" s="1"/>
  <c r="P71" i="9" s="1"/>
  <c r="AC48" i="9"/>
  <c r="AC56" i="9" s="1"/>
  <c r="AC71" i="9" s="1"/>
  <c r="L34" i="10"/>
  <c r="L40" i="8"/>
  <c r="AI48" i="8"/>
  <c r="AI56" i="8" s="1"/>
  <c r="AI71" i="8" s="1"/>
  <c r="AG48" i="8"/>
  <c r="AG56" i="8" s="1"/>
  <c r="AG71" i="8" s="1"/>
  <c r="L54" i="9"/>
  <c r="M40" i="8"/>
  <c r="R26" i="8"/>
  <c r="Q27" i="9"/>
  <c r="P46" i="10"/>
  <c r="S48" i="9"/>
  <c r="S56" i="9" s="1"/>
  <c r="S71" i="9" s="1"/>
  <c r="O52" i="9"/>
  <c r="T48" i="8"/>
  <c r="T56" i="8" s="1"/>
  <c r="T71" i="8" s="1"/>
  <c r="Z34" i="8"/>
  <c r="AC40" i="8"/>
  <c r="AC69" i="8"/>
  <c r="AO34" i="8"/>
  <c r="AU25" i="8"/>
  <c r="AU31" i="8"/>
  <c r="AU63" i="8"/>
  <c r="AU67" i="8"/>
  <c r="R65" i="8"/>
  <c r="X65" i="8" s="1"/>
  <c r="P54" i="10"/>
  <c r="Q26" i="9"/>
  <c r="AH48" i="8"/>
  <c r="AH56" i="8" s="1"/>
  <c r="AH71" i="8" s="1"/>
  <c r="T44" i="10"/>
  <c r="V44" i="10" s="1"/>
  <c r="AP51" i="8"/>
  <c r="AP64" i="8"/>
  <c r="AP28" i="8"/>
  <c r="R29" i="8"/>
  <c r="AU64" i="8"/>
  <c r="AU27" i="8"/>
  <c r="AU22" i="8"/>
  <c r="AA48" i="9"/>
  <c r="AA56" i="9" s="1"/>
  <c r="AA71" i="9" s="1"/>
  <c r="AB48" i="10"/>
  <c r="AB56" i="10" s="1"/>
  <c r="AB71" i="10" s="1"/>
  <c r="R28" i="8"/>
  <c r="R43" i="8"/>
  <c r="Q37" i="9"/>
  <c r="AD54" i="8"/>
  <c r="V54" i="10"/>
  <c r="V60" i="10"/>
  <c r="T26" i="10"/>
  <c r="V26" i="10" s="1"/>
  <c r="V43" i="10"/>
  <c r="V20" i="10"/>
  <c r="V37" i="10"/>
  <c r="V40" i="10" s="1"/>
  <c r="T40" i="10"/>
  <c r="P37" i="10"/>
  <c r="T54" i="10"/>
  <c r="L40" i="10"/>
  <c r="M46" i="10"/>
  <c r="L34" i="9"/>
  <c r="L40" i="9"/>
  <c r="M46" i="9"/>
  <c r="Q20" i="9"/>
  <c r="M34" i="8"/>
  <c r="L54" i="8"/>
  <c r="M46" i="8"/>
  <c r="AU24" i="8"/>
  <c r="AU43" i="8"/>
  <c r="AA66" i="8" l="1"/>
  <c r="AS66" i="8"/>
  <c r="AV66" i="8" s="1"/>
  <c r="N56" i="9"/>
  <c r="R63" i="8"/>
  <c r="X63" i="8" s="1"/>
  <c r="M69" i="8"/>
  <c r="N56" i="10"/>
  <c r="Q52" i="9"/>
  <c r="AA52" i="8" s="1"/>
  <c r="Q29" i="9"/>
  <c r="AA29" i="8" s="1"/>
  <c r="O40" i="9"/>
  <c r="O69" i="9"/>
  <c r="N56" i="8"/>
  <c r="Q23" i="9"/>
  <c r="AA23" i="8" s="1"/>
  <c r="Q44" i="9"/>
  <c r="Q46" i="9" s="1"/>
  <c r="V30" i="8"/>
  <c r="X30" i="8" s="1"/>
  <c r="AA67" i="8"/>
  <c r="T29" i="9"/>
  <c r="U29" i="9" s="1"/>
  <c r="AD46" i="8"/>
  <c r="Q38" i="9"/>
  <c r="AA38" i="8" s="1"/>
  <c r="AS32" i="8"/>
  <c r="AV32" i="8" s="1"/>
  <c r="AS28" i="8"/>
  <c r="AV28" i="8" s="1"/>
  <c r="AA61" i="8"/>
  <c r="AS60" i="8"/>
  <c r="AV60" i="8" s="1"/>
  <c r="AA60" i="8"/>
  <c r="O46" i="9"/>
  <c r="R46" i="8"/>
  <c r="R40" i="8"/>
  <c r="X43" i="8"/>
  <c r="X46" i="8" s="1"/>
  <c r="AR48" i="8"/>
  <c r="AR56" i="8" s="1"/>
  <c r="AR71" i="8" s="1"/>
  <c r="Z48" i="8"/>
  <c r="Z56" i="8" s="1"/>
  <c r="Z71" i="8" s="1"/>
  <c r="L48" i="8"/>
  <c r="AP54" i="8"/>
  <c r="R54" i="8"/>
  <c r="AS25" i="8"/>
  <c r="AV25" i="8" s="1"/>
  <c r="X54" i="8"/>
  <c r="P48" i="8"/>
  <c r="P56" i="8" s="1"/>
  <c r="P71" i="8" s="1"/>
  <c r="AS22" i="8"/>
  <c r="AA43" i="8"/>
  <c r="AS43" i="8"/>
  <c r="AV43" i="8" s="1"/>
  <c r="AC48" i="8"/>
  <c r="AC56" i="8" s="1"/>
  <c r="AC71" i="8" s="1"/>
  <c r="U60" i="9"/>
  <c r="S34" i="10"/>
  <c r="AO48" i="8"/>
  <c r="AO56" i="8" s="1"/>
  <c r="AO71" i="8" s="1"/>
  <c r="X40" i="8"/>
  <c r="T28" i="10"/>
  <c r="V28" i="10" s="1"/>
  <c r="V34" i="10" s="1"/>
  <c r="AS67" i="8"/>
  <c r="AV67" i="8" s="1"/>
  <c r="M48" i="9"/>
  <c r="M56" i="9" s="1"/>
  <c r="M48" i="10"/>
  <c r="M56" i="10" s="1"/>
  <c r="AA24" i="8"/>
  <c r="AS24" i="8"/>
  <c r="AV24" i="8" s="1"/>
  <c r="AS31" i="8"/>
  <c r="AV31" i="8" s="1"/>
  <c r="AA31" i="8"/>
  <c r="AS61" i="8"/>
  <c r="AV61" i="8" s="1"/>
  <c r="L48" i="10"/>
  <c r="L56" i="10" s="1"/>
  <c r="S46" i="10"/>
  <c r="M48" i="8"/>
  <c r="P40" i="10"/>
  <c r="P48" i="10" s="1"/>
  <c r="P56" i="10" s="1"/>
  <c r="AD37" i="8"/>
  <c r="AD40" i="8" s="1"/>
  <c r="AP37" i="8"/>
  <c r="AA27" i="8"/>
  <c r="AS27" i="8"/>
  <c r="AV27" i="8" s="1"/>
  <c r="Q62" i="9"/>
  <c r="O54" i="9"/>
  <c r="Q51" i="9"/>
  <c r="AA51" i="8" s="1"/>
  <c r="AA64" i="8"/>
  <c r="AS64" i="8"/>
  <c r="AV64" i="8" s="1"/>
  <c r="L48" i="9"/>
  <c r="L56" i="9" s="1"/>
  <c r="V46" i="10"/>
  <c r="AA65" i="8"/>
  <c r="AS65" i="8"/>
  <c r="AV65" i="8" s="1"/>
  <c r="AA30" i="8"/>
  <c r="AS30" i="8"/>
  <c r="AV30" i="8" s="1"/>
  <c r="AD22" i="8"/>
  <c r="AD34" i="8" s="1"/>
  <c r="AP22" i="8"/>
  <c r="AP34" i="8" s="1"/>
  <c r="AA26" i="8"/>
  <c r="AS26" i="8"/>
  <c r="AV26" i="8" s="1"/>
  <c r="O34" i="9"/>
  <c r="AA37" i="8"/>
  <c r="AS37" i="8"/>
  <c r="AA20" i="8"/>
  <c r="AS20" i="8"/>
  <c r="R34" i="8"/>
  <c r="T46" i="10"/>
  <c r="X62" i="8"/>
  <c r="N71" i="9" l="1"/>
  <c r="X69" i="8"/>
  <c r="R69" i="8"/>
  <c r="AS52" i="8"/>
  <c r="AV52" i="8" s="1"/>
  <c r="Q34" i="9"/>
  <c r="AS44" i="8"/>
  <c r="AV44" i="8" s="1"/>
  <c r="AA44" i="8"/>
  <c r="AA46" i="8" s="1"/>
  <c r="AS29" i="8"/>
  <c r="AV29" i="8" s="1"/>
  <c r="N71" i="10"/>
  <c r="M56" i="8"/>
  <c r="L56" i="8"/>
  <c r="L71" i="8" s="1"/>
  <c r="AS23" i="8"/>
  <c r="AV23" i="8" s="1"/>
  <c r="N71" i="8"/>
  <c r="L63" i="9"/>
  <c r="P63" i="10"/>
  <c r="AS38" i="8"/>
  <c r="AV38" i="8" s="1"/>
  <c r="Q40" i="9"/>
  <c r="R48" i="8"/>
  <c r="R56" i="8" s="1"/>
  <c r="L69" i="10"/>
  <c r="L71" i="10" s="1"/>
  <c r="O48" i="9"/>
  <c r="T34" i="10"/>
  <c r="T48" i="10" s="1"/>
  <c r="T56" i="10" s="1"/>
  <c r="S48" i="10"/>
  <c r="S56" i="10" s="1"/>
  <c r="AV22" i="8"/>
  <c r="AA40" i="8"/>
  <c r="S63" i="10"/>
  <c r="T63" i="10" s="1"/>
  <c r="V63" i="10" s="1"/>
  <c r="V69" i="10" s="1"/>
  <c r="V48" i="10"/>
  <c r="V56" i="10" s="1"/>
  <c r="AA34" i="8"/>
  <c r="AP40" i="8"/>
  <c r="AP48" i="8" s="1"/>
  <c r="AP56" i="8" s="1"/>
  <c r="AV37" i="8"/>
  <c r="Q54" i="9"/>
  <c r="AA54" i="8"/>
  <c r="AS51" i="8"/>
  <c r="AD48" i="8"/>
  <c r="AD56" i="8" s="1"/>
  <c r="AA62" i="8"/>
  <c r="AS62" i="8"/>
  <c r="AV20" i="8"/>
  <c r="R71" i="8" l="1"/>
  <c r="Q48" i="9"/>
  <c r="Q56" i="9" s="1"/>
  <c r="AS34" i="8"/>
  <c r="AS46" i="8"/>
  <c r="O56" i="9"/>
  <c r="M71" i="8"/>
  <c r="L69" i="9"/>
  <c r="L71" i="9" s="1"/>
  <c r="M69" i="9"/>
  <c r="M71" i="9" s="1"/>
  <c r="AS40" i="8"/>
  <c r="M69" i="10"/>
  <c r="M71" i="10" s="1"/>
  <c r="V71" i="10"/>
  <c r="S69" i="10"/>
  <c r="S71" i="10" s="1"/>
  <c r="AA48" i="8"/>
  <c r="AA56" i="8" s="1"/>
  <c r="T69" i="10"/>
  <c r="T71" i="10" s="1"/>
  <c r="P69" i="10"/>
  <c r="P71" i="10" s="1"/>
  <c r="AD63" i="8"/>
  <c r="AD69" i="8" s="1"/>
  <c r="AD71" i="8" s="1"/>
  <c r="AP63" i="8"/>
  <c r="AV62" i="8"/>
  <c r="AS54" i="8"/>
  <c r="AV51" i="8"/>
  <c r="AS48" i="8" l="1"/>
  <c r="AS56" i="8" s="1"/>
  <c r="O71" i="9"/>
  <c r="Q63" i="9"/>
  <c r="Q69" i="9" s="1"/>
  <c r="Q71" i="9" s="1"/>
  <c r="AP69" i="8"/>
  <c r="AP71" i="8" s="1"/>
  <c r="AS63" i="8" l="1"/>
  <c r="AS69" i="8" s="1"/>
  <c r="AS71" i="8" s="1"/>
  <c r="AA63" i="8"/>
  <c r="AA69" i="8" s="1"/>
  <c r="AA71" i="8" s="1"/>
  <c r="AV63" i="8" l="1"/>
  <c r="T52" i="9" l="1"/>
  <c r="U52" i="9" s="1"/>
  <c r="V52" i="8"/>
  <c r="U54" i="8"/>
  <c r="T51" i="9"/>
  <c r="V51" i="8"/>
  <c r="V54" i="8" l="1"/>
  <c r="T54" i="9"/>
  <c r="U51" i="9"/>
  <c r="U54" i="9" s="1"/>
  <c r="T24" i="9" l="1"/>
  <c r="U24" i="9" s="1"/>
  <c r="V24" i="8"/>
  <c r="X24" i="8" s="1"/>
  <c r="T23" i="9"/>
  <c r="U23" i="9" s="1"/>
  <c r="V23" i="8"/>
  <c r="X23" i="8" s="1"/>
  <c r="T27" i="9" l="1"/>
  <c r="U27" i="9" s="1"/>
  <c r="V27" i="8"/>
  <c r="X27" i="8" s="1"/>
  <c r="V25" i="8" l="1"/>
  <c r="X25" i="8" s="1"/>
  <c r="U25" i="9"/>
  <c r="V60" i="8"/>
  <c r="U69" i="8" l="1"/>
  <c r="V37" i="8"/>
  <c r="V40" i="8" s="1"/>
  <c r="T37" i="9"/>
  <c r="U40" i="8"/>
  <c r="V28" i="8"/>
  <c r="X28" i="8" s="1"/>
  <c r="T28" i="9"/>
  <c r="U28" i="9" s="1"/>
  <c r="U46" i="8"/>
  <c r="T44" i="9"/>
  <c r="V44" i="8"/>
  <c r="V46" i="8" s="1"/>
  <c r="V63" i="8"/>
  <c r="T63" i="9"/>
  <c r="U63" i="9" s="1"/>
  <c r="T61" i="9"/>
  <c r="V61" i="8"/>
  <c r="T67" i="9"/>
  <c r="U67" i="9" s="1"/>
  <c r="V67" i="8"/>
  <c r="V20" i="8"/>
  <c r="T20" i="9"/>
  <c r="V32" i="8"/>
  <c r="X32" i="8" s="1"/>
  <c r="T32" i="9"/>
  <c r="U32" i="9" s="1"/>
  <c r="T22" i="9"/>
  <c r="U22" i="9" s="1"/>
  <c r="V22" i="8"/>
  <c r="X22" i="8" s="1"/>
  <c r="T26" i="9"/>
  <c r="U26" i="9" s="1"/>
  <c r="V26" i="8"/>
  <c r="X26" i="8" s="1"/>
  <c r="T62" i="9"/>
  <c r="U62" i="9" s="1"/>
  <c r="V62" i="8"/>
  <c r="V69" i="8" l="1"/>
  <c r="U20" i="9"/>
  <c r="U34" i="9" s="1"/>
  <c r="T34" i="9"/>
  <c r="X20" i="8"/>
  <c r="X34" i="8" s="1"/>
  <c r="X48" i="8" s="1"/>
  <c r="X56" i="8" s="1"/>
  <c r="X71" i="8" s="1"/>
  <c r="V34" i="8"/>
  <c r="V48" i="8" s="1"/>
  <c r="V56" i="8" s="1"/>
  <c r="U61" i="9"/>
  <c r="U69" i="9" s="1"/>
  <c r="T69" i="9"/>
  <c r="U44" i="9"/>
  <c r="U46" i="9" s="1"/>
  <c r="T46" i="9"/>
  <c r="U48" i="8"/>
  <c r="U56" i="8" s="1"/>
  <c r="U71" i="8" s="1"/>
  <c r="U37" i="9"/>
  <c r="U40" i="9" s="1"/>
  <c r="T40" i="9"/>
  <c r="V71" i="8" l="1"/>
  <c r="U48" i="9"/>
  <c r="U56" i="9" s="1"/>
  <c r="U71" i="9" s="1"/>
  <c r="T48" i="9"/>
  <c r="T56" i="9" s="1"/>
  <c r="T7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tc={462BDC3B-E8A5-41BC-9307-A0EADDE74B5C}</author>
    <author>tc={D6E9DCCF-CDBC-4784-9C23-004D85653FA1}</author>
    <author>tc={9440E703-F220-4820-B895-5B3BCC7C7AAD}</author>
    <author>tc={ECD3DFCB-7782-4503-AE9B-53C42CD5C3EA}</author>
  </authors>
  <commentList>
    <comment ref="P20" authorId="0" shapeId="0" xr:uid="{462BDC3B-E8A5-41BC-9307-A0EADDE74B5C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for Seconded Officers</t>
      </text>
    </comment>
    <comment ref="P21" authorId="1" shapeId="0" xr:uid="{D6E9DCCF-CDBC-4784-9C23-004D85653FA1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for Seconded Officers</t>
      </text>
    </comment>
    <comment ref="P22" authorId="2" shapeId="0" xr:uid="{9440E703-F220-4820-B895-5B3BCC7C7AA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for seconded officers
</t>
      </text>
    </comment>
    <comment ref="M66" authorId="3" shapeId="0" xr:uid="{ECD3DFCB-7782-4503-AE9B-53C42CD5C3EA}">
      <text>
        <t>[Threaded comment]
Your version of Excel allows you to read this threaded comment; however, any edits to it will get removed if the file is opened in a newer version of Excel. Learn more: https://go.microsoft.com/fwlink/?linkid=870924
Comment:
    Phasing, should budget full amount in P12.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tc={E298E85F-28C0-4AA9-B43A-F23522DB47CA}</author>
    <author>tc={B5CF84DB-8ACC-4F2E-A21C-F28D388A19F5}</author>
    <author>tc={A362E425-9F8B-454C-9B22-E411E293BE91}</author>
    <author>tc={DE3F47A3-EC15-4059-90D4-5209B9999D12}</author>
  </authors>
  <commentList>
    <comment ref="AF20" authorId="0" shapeId="0" xr:uid="{E298E85F-28C0-4AA9-B43A-F23522DB47CA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for Seconded Officers</t>
      </text>
    </comment>
    <comment ref="AF21" authorId="1" shapeId="0" xr:uid="{B5CF84DB-8ACC-4F2E-A21C-F28D388A19F5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for Seconded Officers</t>
      </text>
    </comment>
    <comment ref="AF22" authorId="2" shapeId="0" xr:uid="{A362E425-9F8B-454C-9B22-E411E293BE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for seconded officers
</t>
      </text>
    </comment>
    <comment ref="L28" authorId="3" shapeId="0" xr:uid="{DE3F47A3-EC15-4059-90D4-5209B9999D12}">
      <text>
        <t>[Threaded comment]
Your version of Excel allows you to read this threaded comment; however, any edits to it will get removed if the file is opened in a newer version of Excel. Learn more: https://go.microsoft.com/fwlink/?linkid=870924
Comment:
    HPB budget correction
Reply:
    -2000000+1 manual adj
Reply:
    -2000000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tc={8128E7DC-0A87-495A-AC82-BB08D31F3B82}</author>
    <author>tc={C70460A1-5BC3-4F68-BEE7-B007ADB4FE9D}</author>
    <author>tc={754EEAC2-8DDD-46A5-9808-778AD1279651}</author>
  </authors>
  <commentList>
    <comment ref="AF20" authorId="0" shapeId="0" xr:uid="{8128E7DC-0A87-495A-AC82-BB08D31F3B82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for Seconded Officers</t>
      </text>
    </comment>
    <comment ref="AF21" authorId="1" shapeId="0" xr:uid="{C70460A1-5BC3-4F68-BEE7-B007ADB4FE9D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for Seconded Officers</t>
      </text>
    </comment>
    <comment ref="AF22" authorId="2" shapeId="0" xr:uid="{754EEAC2-8DDD-46A5-9808-778AD127965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for seconded officers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tc={F64AF3D5-77A8-492B-B010-5FBAD345DB15}</author>
    <author>Jones, Rebecca</author>
  </authors>
  <commentList>
    <comment ref="E31" authorId="0" shapeId="0" xr:uid="{F64AF3D5-77A8-492B-B010-5FBAD345DB1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£50k contingency for Turnpike road </t>
      </text>
    </comment>
    <comment ref="F94" authorId="1" shapeId="0" xr:uid="{03971352-AB35-4A01-96F0-6A190FB3329F}">
      <text>
        <r>
          <rPr>
            <b/>
            <sz val="9"/>
            <color indexed="81"/>
            <rFont val="Tahoma"/>
            <family val="2"/>
          </rPr>
          <t>Jones, Rebecca:</t>
        </r>
        <r>
          <rPr>
            <sz val="9"/>
            <color indexed="81"/>
            <rFont val="Tahoma"/>
            <family val="2"/>
          </rPr>
          <t xml:space="preserve">
Leds</t>
        </r>
      </text>
    </comment>
    <comment ref="G94" authorId="1" shapeId="0" xr:uid="{995A6ECF-AC01-403B-A1E2-20A2359C2B0F}">
      <text>
        <r>
          <rPr>
            <b/>
            <sz val="9"/>
            <color indexed="81"/>
            <rFont val="Tahoma"/>
            <family val="2"/>
          </rPr>
          <t>Jones, Rebecca:</t>
        </r>
        <r>
          <rPr>
            <sz val="9"/>
            <color indexed="81"/>
            <rFont val="Tahoma"/>
            <family val="2"/>
          </rPr>
          <t xml:space="preserve">
LEDS Funding Rev only</t>
        </r>
      </text>
    </comment>
  </commentList>
</comments>
</file>

<file path=xl/sharedStrings.xml><?xml version="1.0" encoding="utf-8"?>
<sst xmlns="http://schemas.openxmlformats.org/spreadsheetml/2006/main" count="1233" uniqueCount="590">
  <si>
    <t>* This sheet is manipulated by the 'Options...' dialog and should not be changed by hand</t>
  </si>
  <si>
    <t>*</t>
  </si>
  <si>
    <t>Global Parameters (setdefault will be used unless parameter of same name is passed in from Unit4 Business World)</t>
  </si>
  <si>
    <t>Parameter</t>
  </si>
  <si>
    <t>Value</t>
  </si>
  <si>
    <t>SETDEFAULT</t>
  </si>
  <si>
    <t>client</t>
  </si>
  <si>
    <t>GW</t>
  </si>
  <si>
    <t>language</t>
  </si>
  <si>
    <t>EN</t>
  </si>
  <si>
    <t>curper</t>
  </si>
  <si>
    <t>SET</t>
  </si>
  <si>
    <t>output_dir</t>
  </si>
  <si>
    <t>setperiod</t>
  </si>
  <si>
    <t>cummper</t>
  </si>
  <si>
    <t>firstper</t>
  </si>
  <si>
    <t>lastper</t>
  </si>
  <si>
    <t>setnum allows use of arithmetic expressions on parameters</t>
  </si>
  <si>
    <t>SETNUM</t>
  </si>
  <si>
    <t>year</t>
  </si>
  <si>
    <t>&lt;curper&gt;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</si>
  <si>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</si>
  <si>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</si>
  <si>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</si>
  <si>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</si>
  <si>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</si>
  <si>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</si>
  <si>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SETPERIOD</t>
  </si>
  <si>
    <t>period1</t>
  </si>
  <si>
    <t>&lt;period0&gt; + 1</t>
  </si>
  <si>
    <t>period2</t>
  </si>
  <si>
    <t>&lt;period0&gt; + 2</t>
  </si>
  <si>
    <t>period3</t>
  </si>
  <si>
    <t>&lt;period0&gt; + 3</t>
  </si>
  <si>
    <t>period4</t>
  </si>
  <si>
    <t>&lt;period0&gt; + 4</t>
  </si>
  <si>
    <t>period5</t>
  </si>
  <si>
    <t>&lt;period0&gt; + 5</t>
  </si>
  <si>
    <t>period6</t>
  </si>
  <si>
    <t>&lt;period0&gt; + 6</t>
  </si>
  <si>
    <t>period7</t>
  </si>
  <si>
    <t>&lt;period0&gt; + 7</t>
  </si>
  <si>
    <t>period8</t>
  </si>
  <si>
    <t>&lt;period0&gt; + 8</t>
  </si>
  <si>
    <t>period9</t>
  </si>
  <si>
    <t>&lt;period0&gt; + 9</t>
  </si>
  <si>
    <t>period10</t>
  </si>
  <si>
    <t>&lt;period0&gt; + 10</t>
  </si>
  <si>
    <t>period11</t>
  </si>
  <si>
    <t>&lt;period0&gt; + 11</t>
  </si>
  <si>
    <t>period12</t>
  </si>
  <si>
    <t>&lt;period0&gt; + 12</t>
  </si>
  <si>
    <t>period13</t>
  </si>
  <si>
    <t>&lt;period0&gt; + 13</t>
  </si>
  <si>
    <t>QUERY BALANCE A1CHFOFF  GW</t>
  </si>
  <si>
    <t>TREE  cipfa subjective</t>
  </si>
  <si>
    <t>RELATION  accgrp, account</t>
  </si>
  <si>
    <t>WHERE period &lt;cummper&gt;-&lt;lastper&gt;</t>
  </si>
  <si>
    <t>WHERE accgrp IE</t>
  </si>
  <si>
    <t>NOZEROS</t>
  </si>
  <si>
    <t>=actuals</t>
  </si>
  <si>
    <t>For column BUDGET YTD</t>
  </si>
  <si>
    <t>For column ANNUAL BUDGET</t>
  </si>
  <si>
    <t>% Full yr budget</t>
  </si>
  <si>
    <t>columns</t>
  </si>
  <si>
    <t>code account</t>
  </si>
  <si>
    <t>code costc</t>
  </si>
  <si>
    <t>code emptype</t>
  </si>
  <si>
    <t>code cipfa2</t>
  </si>
  <si>
    <t>code cipfa3</t>
  </si>
  <si>
    <t>Amount</t>
  </si>
  <si>
    <t>hard_amount</t>
  </si>
  <si>
    <t>pla_amount</t>
  </si>
  <si>
    <t>plb_amount</t>
  </si>
  <si>
    <t>plc_amount</t>
  </si>
  <si>
    <t>crosstab period</t>
  </si>
  <si>
    <t>&lt;firstper&gt;-&lt;curper&gt;</t>
  </si>
  <si>
    <t>&lt;firstper&gt;-&lt;lastper&gt;</t>
  </si>
  <si>
    <t>BUDGET AREA</t>
  </si>
  <si>
    <t>Gwent Police Group Revenue Budget as at period &lt;curper&gt;</t>
  </si>
  <si>
    <t>PARAMETER</t>
  </si>
  <si>
    <t>Annual Budget</t>
  </si>
  <si>
    <t>Budget YTD</t>
  </si>
  <si>
    <t>Actual 
YTD</t>
  </si>
  <si>
    <t>Accruals</t>
  </si>
  <si>
    <t>Future Commitments</t>
  </si>
  <si>
    <t>Variance 
YTD</t>
  </si>
  <si>
    <t>PO Commitments</t>
  </si>
  <si>
    <t>Full Year Forecast</t>
  </si>
  <si>
    <t>Variance</t>
  </si>
  <si>
    <t>Previous Month Variance</t>
  </si>
  <si>
    <t>Swing</t>
  </si>
  <si>
    <t>CC Actuals YTD</t>
  </si>
  <si>
    <t>CC Actual Variance</t>
  </si>
  <si>
    <t>PCC Actuals YTD</t>
  </si>
  <si>
    <t>PCC Actual Variance</t>
  </si>
  <si>
    <t>EXPENDITURE</t>
  </si>
  <si>
    <t>summary</t>
  </si>
  <si>
    <t>NOT 3D100;3D101;3A250;3A350;3R103;3A450</t>
  </si>
  <si>
    <t>1*</t>
  </si>
  <si>
    <t>Police Officer Pay &amp; Allowances</t>
  </si>
  <si>
    <t>NOT 1*</t>
  </si>
  <si>
    <t>10100;10103;10106;10116;10118;10125;10136;10139;10181;10184;10187;10190;10193;10196;10199;10202;10255;10258;10268;10273;10429;10178;10151;10160;10157;10154;10163;10127;10172;10109;10142;10169;10148;10124;10121;10145;10167;10304;10305;10419;10166;10314;10315;10117</t>
  </si>
  <si>
    <t>Police Staff &amp; CSO Pay &amp; Allowances</t>
  </si>
  <si>
    <t>10226;10227;10133;10228;10230</t>
  </si>
  <si>
    <t>Police Officer Overtime &amp; Enhancements</t>
  </si>
  <si>
    <t>10226;10227;10133;10228;10230;10130</t>
  </si>
  <si>
    <t>Police Staff &amp; CSO Overtime &amp; Enhancements</t>
  </si>
  <si>
    <t>10112;10261;10267;10270;10332;10335;10363;10368;10369;10394;10444;10447;10448;13100;13102;13103;10366;10367;10262;10264;10282;10283;10279;11580</t>
  </si>
  <si>
    <t>Other Employees Related Costs</t>
  </si>
  <si>
    <t>Premises Costs</t>
  </si>
  <si>
    <t>10307;10310;10313;10432;11246-11256;11260;11292;11302-11350;11735;11733;11738;11741;13222-13224;11261</t>
  </si>
  <si>
    <t>Transport Costs</t>
  </si>
  <si>
    <t>10360;10450;11258;11264;11267;11360-11381;11409-11425;11438-11466;11468-11498;11501;11502;11504; 11510-11578;11605-11699;11709-11725;11742-11777;11800-11818;11699;</t>
  </si>
  <si>
    <t>Supplies &amp; Services</t>
  </si>
  <si>
    <t>3D100;3A450</t>
  </si>
  <si>
    <t>Major Incident Schemes</t>
  </si>
  <si>
    <t>3D101;3A250;3A350</t>
  </si>
  <si>
    <t>Proactive Operational Initiatives</t>
  </si>
  <si>
    <t>Contribution to Police Computer Co.</t>
  </si>
  <si>
    <t>12110;12113;12116;11507;11508;11509;12100;12101</t>
  </si>
  <si>
    <t>Capital Charge</t>
  </si>
  <si>
    <t>OTHER APPROVED REVENUE REQUIREMENTS</t>
  </si>
  <si>
    <t>3R102</t>
  </si>
  <si>
    <t>Development Funds</t>
  </si>
  <si>
    <t>3R103</t>
  </si>
  <si>
    <t>Identified Recurring Savings</t>
  </si>
  <si>
    <t>INCOME</t>
  </si>
  <si>
    <t>Investment Income</t>
  </si>
  <si>
    <t>15152;15161;15186;15202;15205;15215;15224;15276;15180;15192;15218;15153;15221;15304;15305;15155;15227;15158;15100;15133;15234;15247;15253;15266;15285;15297;15310;15136;15282;15288;15291;15294;15167;15313;15123;15250;15228;15277;15154;15137;15314</t>
  </si>
  <si>
    <t>Other Income</t>
  </si>
  <si>
    <t>NET EXPENDITURE BEFORE TRANSFERS</t>
  </si>
  <si>
    <t>TRANSFERS</t>
  </si>
  <si>
    <t>14119-14122</t>
  </si>
  <si>
    <t>Transfers to Reserves</t>
  </si>
  <si>
    <t>14106;12155</t>
  </si>
  <si>
    <t>Revenue Contribution To Capital/Projects Scheme</t>
  </si>
  <si>
    <t>TOTAL RESERVE TRANSFERS</t>
  </si>
  <si>
    <t>NET EXPENDITURE INCLUDING TRANSFERS</t>
  </si>
  <si>
    <t>FUNDED BY:</t>
  </si>
  <si>
    <t>Revenue Support Grant</t>
  </si>
  <si>
    <t>National Non-Domestic rates</t>
  </si>
  <si>
    <t>Police Grant</t>
  </si>
  <si>
    <t>16131-16135</t>
  </si>
  <si>
    <t>Council Tax</t>
  </si>
  <si>
    <t>Specific Grant Income</t>
  </si>
  <si>
    <t>Use Of General Reserves</t>
  </si>
  <si>
    <t>14114;14116;14117;14118</t>
  </si>
  <si>
    <t>TOTAL FUNDING</t>
  </si>
  <si>
    <t>OVER/(UNDER)SPEND</t>
  </si>
  <si>
    <t>RELATION deptdiv,costc</t>
  </si>
  <si>
    <t>WHERE deptdiv NOT P1</t>
  </si>
  <si>
    <t>Adj for Seconded</t>
  </si>
  <si>
    <t>WHERE deptdiv P1</t>
  </si>
  <si>
    <t>Underspend due to COVID</t>
  </si>
  <si>
    <t>10360;10450;11258;11264;11267;11360-11381;11409-11425;11438-11466;11468-11498;11501;11502:11504; 11510-11578;11605-11699;11709-11725;11742-11777;11800-11818;1169</t>
  </si>
  <si>
    <t>a</t>
  </si>
  <si>
    <t>b</t>
  </si>
  <si>
    <t>c</t>
  </si>
  <si>
    <t>d</t>
  </si>
  <si>
    <t>e</t>
  </si>
  <si>
    <t>f</t>
  </si>
  <si>
    <t>Appendix 2a – Cash and Investments</t>
  </si>
  <si>
    <t>Outstanding Debt Age Summary</t>
  </si>
  <si>
    <t>£ Invoice</t>
  </si>
  <si>
    <t># Invoices</t>
  </si>
  <si>
    <t>Debt Age</t>
  </si>
  <si>
    <t>2025-6</t>
  </si>
  <si>
    <t>Q1 P1</t>
  </si>
  <si>
    <t>Q1 P2</t>
  </si>
  <si>
    <t>Q1 P3</t>
  </si>
  <si>
    <t>Q2 P4</t>
  </si>
  <si>
    <t>Q2 P5</t>
  </si>
  <si>
    <t>Q2 P6</t>
  </si>
  <si>
    <t>Q3 P7</t>
  </si>
  <si>
    <t>Q3 P8</t>
  </si>
  <si>
    <t>Q3 P9</t>
  </si>
  <si>
    <t>Q4 P10</t>
  </si>
  <si>
    <t>Q4 P11</t>
  </si>
  <si>
    <t>Q4 P12</t>
  </si>
  <si>
    <t>Q2 P</t>
  </si>
  <si>
    <t>Not Due</t>
  </si>
  <si>
    <t>0-1 Month</t>
  </si>
  <si>
    <t>1-3 Months</t>
  </si>
  <si>
    <t>3-6  Months</t>
  </si>
  <si>
    <t>6-12 Months</t>
  </si>
  <si>
    <t>&gt; 12 Months</t>
  </si>
  <si>
    <t>2025-26</t>
  </si>
  <si>
    <t>Q1-P1</t>
  </si>
  <si>
    <t>Q1-P2</t>
  </si>
  <si>
    <t>Q1-P3</t>
  </si>
  <si>
    <t>Q2-P4</t>
  </si>
  <si>
    <t>Q2-P5</t>
  </si>
  <si>
    <t>Q2-P6</t>
  </si>
  <si>
    <t>Q3-P7</t>
  </si>
  <si>
    <t>Q3-P8</t>
  </si>
  <si>
    <t>Q3-P9</t>
  </si>
  <si>
    <t>Q3-P10</t>
  </si>
  <si>
    <t>Q3-P11</t>
  </si>
  <si>
    <t>Q3-P12</t>
  </si>
  <si>
    <t>Period 1</t>
  </si>
  <si>
    <t>Period 2</t>
  </si>
  <si>
    <t>Period 3</t>
  </si>
  <si>
    <t>POTENTIAL WRITE OFFS 2025</t>
  </si>
  <si>
    <t>Company</t>
  </si>
  <si>
    <t>Invoice No.</t>
  </si>
  <si>
    <t>Cost Centre</t>
  </si>
  <si>
    <t xml:space="preserve">Age </t>
  </si>
  <si>
    <t>Narrative</t>
  </si>
  <si>
    <t>Caerphilly CBC</t>
  </si>
  <si>
    <t>Special Police Services - Commercial Events</t>
  </si>
  <si>
    <t>Contribution to partnership initiative email attached</t>
  </si>
  <si>
    <t>Home Office</t>
  </si>
  <si>
    <t>Secondment costs for DC 660 Fergus Jamieson - April 2017 - Transfer to BW P15402</t>
  </si>
  <si>
    <t>Newport City Council</t>
  </si>
  <si>
    <t>Transfer to BW P14846</t>
  </si>
  <si>
    <t>Transfer to BW P15046</t>
  </si>
  <si>
    <t>Warwickshire Police</t>
  </si>
  <si>
    <t>Re-imbursement of train booking - 9th June from Bristol Parkway to York, returning on 12th June from York to Bristol to attend an IS meeing in York</t>
  </si>
  <si>
    <t>Reimbursement of Police costs -  On 08.03.20 - Hotel Booking on behalf of PC 410 Goddard who attended an ISO meetingO</t>
  </si>
  <si>
    <t>Reimbursement of Police costs from the FCIN for hotel booking on 03.09.19 at the Hallmark Hotel - PC Chris Goddard £128.07</t>
  </si>
  <si>
    <t>1 nights accommodation on 26.02.20 at the Blunsten House Hotel, Swindon for PC 410 Chris Goddard, to be claimed back from the National ISO Account</t>
  </si>
  <si>
    <t>PCC for West Midlands Police</t>
  </si>
  <si>
    <t>Police Vehicle Recovery</t>
  </si>
  <si>
    <t>Invoice Status Analysis</t>
  </si>
  <si>
    <t>Total Creditors Age Analysis (Including Items Not Due)</t>
  </si>
  <si>
    <t>Q3-24/25 (P09)</t>
  </si>
  <si>
    <t>Q4-24/25 (P12)</t>
  </si>
  <si>
    <t>Q1-25/26 (P03)</t>
  </si>
  <si>
    <t>£</t>
  </si>
  <si>
    <t>Not yet Due</t>
  </si>
  <si>
    <t>1-14 Days Overdue</t>
  </si>
  <si>
    <t>15-29 Days Overdue</t>
  </si>
  <si>
    <t>30-44 Days Overdue</t>
  </si>
  <si>
    <t>45-59 Days Overdue</t>
  </si>
  <si>
    <t>60+ Days Overdue</t>
  </si>
  <si>
    <t>Top 5 Creditors</t>
  </si>
  <si>
    <t>Age Analysis</t>
  </si>
  <si>
    <t>Customer Name</t>
  </si>
  <si>
    <t>O/S Amount</t>
  </si>
  <si>
    <t>Number of Invoices</t>
  </si>
  <si>
    <t>Not Yet Due</t>
  </si>
  <si>
    <t>1-14 days Overdue</t>
  </si>
  <si>
    <t>15-29 days Overdue</t>
  </si>
  <si>
    <t>30-44 days Overdue</t>
  </si>
  <si>
    <t>45-59 days Overdue</t>
  </si>
  <si>
    <t>60+ days Overdue</t>
  </si>
  <si>
    <t>Average days taken to pay</t>
  </si>
  <si>
    <t>Q3 P07 - 2024/25</t>
  </si>
  <si>
    <t>Q4 P12 - 2024/25</t>
  </si>
  <si>
    <t>Q1 P03 - 2025/26</t>
  </si>
  <si>
    <t>Mth1</t>
  </si>
  <si>
    <t>Mth2</t>
  </si>
  <si>
    <t>Mth3</t>
  </si>
  <si>
    <t>Average</t>
  </si>
  <si>
    <t>Purchase Order Uptake Q3 2020/21</t>
  </si>
  <si>
    <t>Purchase Order Uptake Q3 by Monetary Value</t>
  </si>
  <si>
    <t>Number Of Invoices</t>
  </si>
  <si>
    <t>Number with PO's</t>
  </si>
  <si>
    <t>Percentage</t>
  </si>
  <si>
    <t>Total Payments (£'s)</t>
  </si>
  <si>
    <t>Total Payments with a PO (£'s)</t>
  </si>
  <si>
    <t>Average Q3</t>
  </si>
  <si>
    <t>Purchase Order Uptake Q4 2020/21</t>
  </si>
  <si>
    <t>Purchase Order Uptake Q4 by Monetary Value</t>
  </si>
  <si>
    <t>Average Q4</t>
  </si>
  <si>
    <t>Purchase Order Uptake Q1 2021/22</t>
  </si>
  <si>
    <t>Average Q1</t>
  </si>
  <si>
    <t>Purchase Order Uptake Q2 2021/22</t>
  </si>
  <si>
    <t>Average Q2</t>
  </si>
  <si>
    <t>Purchase Order Uptake Q3 2021/22</t>
  </si>
  <si>
    <t>Purchase Order Uptake Q4 2021/22</t>
  </si>
  <si>
    <t>Purchase Order Uptake Q1 2022/23</t>
  </si>
  <si>
    <t>Purchase Order Uptake Q2 2022/23</t>
  </si>
  <si>
    <t>Purchase Order Uptake Q3 2022/23</t>
  </si>
  <si>
    <t>Purchase Order Uptake Q4 2022/23</t>
  </si>
  <si>
    <t>Purchase Order Uptake Q3 2024/25</t>
  </si>
  <si>
    <t>Purchase Order Uptake Q1 2025/26</t>
  </si>
  <si>
    <t>Police and Crime Commissioner for Gwent</t>
  </si>
  <si>
    <t>Initial</t>
  </si>
  <si>
    <t>Revised</t>
  </si>
  <si>
    <t xml:space="preserve">Revenue Expenditure </t>
  </si>
  <si>
    <t>Capital Expenditure</t>
  </si>
  <si>
    <t>Description and Project Code</t>
  </si>
  <si>
    <t>Annual</t>
  </si>
  <si>
    <t xml:space="preserve">Annual </t>
  </si>
  <si>
    <t xml:space="preserve">Remaining Budget </t>
  </si>
  <si>
    <t xml:space="preserve">Forecast </t>
  </si>
  <si>
    <t>Slippage Y/N</t>
  </si>
  <si>
    <t>Budget</t>
  </si>
  <si>
    <t>To Date</t>
  </si>
  <si>
    <t>£'000s</t>
  </si>
  <si>
    <t>£'000's</t>
  </si>
  <si>
    <t>CAP00002</t>
  </si>
  <si>
    <t>Local Area Policing - Vehicles</t>
  </si>
  <si>
    <t>CAP00001</t>
  </si>
  <si>
    <t>Protective Services - Vehicles</t>
  </si>
  <si>
    <t>CAP00003</t>
  </si>
  <si>
    <t>Other - Vehicles</t>
  </si>
  <si>
    <t>CAP00004</t>
  </si>
  <si>
    <t>Funded Vehicles</t>
  </si>
  <si>
    <t>Vehicles - Total</t>
  </si>
  <si>
    <t>CAP00042</t>
  </si>
  <si>
    <t>CAP00010</t>
  </si>
  <si>
    <t>Neighbourhood Stations - Minor Works</t>
  </si>
  <si>
    <t>CAP00064</t>
  </si>
  <si>
    <t>CAP00080</t>
  </si>
  <si>
    <t>Maindee refurbishment</t>
  </si>
  <si>
    <t>CAP00081</t>
  </si>
  <si>
    <t>Property &amp; evidence store</t>
  </si>
  <si>
    <t>CAP00092</t>
  </si>
  <si>
    <t>Collaborative HQ Relocation JFU</t>
  </si>
  <si>
    <t>CAP00093</t>
  </si>
  <si>
    <t xml:space="preserve">Access Control </t>
  </si>
  <si>
    <t>CAP00089</t>
  </si>
  <si>
    <t>Works to lifts</t>
  </si>
  <si>
    <t>CAP00095</t>
  </si>
  <si>
    <t>Electric Vehicle Charging Points</t>
  </si>
  <si>
    <t>CAP00099</t>
  </si>
  <si>
    <t>Sustainability Project</t>
  </si>
  <si>
    <t>CAP00100</t>
  </si>
  <si>
    <t>Site security</t>
  </si>
  <si>
    <t>CAP00112</t>
  </si>
  <si>
    <t>CAP00115</t>
  </si>
  <si>
    <t>Rebranding of signage</t>
  </si>
  <si>
    <t>CAP00054</t>
  </si>
  <si>
    <t>CAP00084</t>
  </si>
  <si>
    <t>Estates - Total</t>
  </si>
  <si>
    <t>SRS Projects</t>
  </si>
  <si>
    <t>CAP00070</t>
  </si>
  <si>
    <t xml:space="preserve">Server Replacement </t>
  </si>
  <si>
    <t>CAP00071</t>
  </si>
  <si>
    <t>Network Replacement</t>
  </si>
  <si>
    <t>CAP00077</t>
  </si>
  <si>
    <t>SAN Replacement</t>
  </si>
  <si>
    <t>RDS00001</t>
  </si>
  <si>
    <t>FFF</t>
  </si>
  <si>
    <t>CAP00119</t>
  </si>
  <si>
    <t>FCC Maintenance - SmartStorm upgrade</t>
  </si>
  <si>
    <t>CAP00120</t>
  </si>
  <si>
    <t>FCC Maintenance - Cortex(ICCS)</t>
  </si>
  <si>
    <t>Firewall in Stations</t>
  </si>
  <si>
    <t>DSD Projects</t>
  </si>
  <si>
    <t>CAP00085</t>
  </si>
  <si>
    <t>Digital Evidence Management (DEMS)</t>
  </si>
  <si>
    <t>CAP00069</t>
  </si>
  <si>
    <t>Telematics</t>
  </si>
  <si>
    <t>CAP00048</t>
  </si>
  <si>
    <t>ESN</t>
  </si>
  <si>
    <t>CAP00108</t>
  </si>
  <si>
    <t>Control room project</t>
  </si>
  <si>
    <t>CAP00109</t>
  </si>
  <si>
    <t>LEDS</t>
  </si>
  <si>
    <t>CAP00079</t>
  </si>
  <si>
    <t>Home Office Biometric Strategy (HOBS)</t>
  </si>
  <si>
    <t>CAP00118</t>
  </si>
  <si>
    <t>Process Efficiency Project (PEP)</t>
  </si>
  <si>
    <t>CAP00122</t>
  </si>
  <si>
    <t xml:space="preserve">Redaction Project (Riven's DocDefender) </t>
  </si>
  <si>
    <t>CAP00117</t>
  </si>
  <si>
    <t>JOINS2</t>
  </si>
  <si>
    <t>ICT - Total</t>
  </si>
  <si>
    <t>Other SIB Projects/Schemes</t>
  </si>
  <si>
    <t>Taser replacement</t>
  </si>
  <si>
    <t>XXX99999</t>
  </si>
  <si>
    <t xml:space="preserve">Other capital spend non projects </t>
  </si>
  <si>
    <t>CAP00111</t>
  </si>
  <si>
    <t>RPSO Vehicles/ANPR kit</t>
  </si>
  <si>
    <t xml:space="preserve">Airwave Replacement </t>
  </si>
  <si>
    <t>Non-Capital long term funded projects</t>
  </si>
  <si>
    <t>Other - Total</t>
  </si>
  <si>
    <t>Totals</t>
  </si>
  <si>
    <t>Review of Money in vs Money Out 24-25</t>
  </si>
  <si>
    <t>Review of Money in Vs Out 25-26</t>
  </si>
  <si>
    <t>Review of Money in Vs Out To Date</t>
  </si>
  <si>
    <t>Outstanding Seized Money Ageing Summary</t>
  </si>
  <si>
    <t xml:space="preserve">Seized Money Received in vs Paid Out </t>
  </si>
  <si>
    <t>Op Balance</t>
  </si>
  <si>
    <t>Tfrs In</t>
  </si>
  <si>
    <t>Tfrs Out</t>
  </si>
  <si>
    <t>Bal To Date</t>
  </si>
  <si>
    <t>2024-25</t>
  </si>
  <si>
    <t>Other Usuable Reserves</t>
  </si>
  <si>
    <t>General Reserve</t>
  </si>
  <si>
    <t>Accelerated Forecasted Savings</t>
  </si>
  <si>
    <t>Capital Receipts Reserve</t>
  </si>
  <si>
    <t>Other Usuable Reserves Total</t>
  </si>
  <si>
    <t>Earmarked reserves</t>
  </si>
  <si>
    <t>Future Budgetary Balance Funds</t>
  </si>
  <si>
    <t>Capital Programme Reserve</t>
  </si>
  <si>
    <t>PCC - Commissioning</t>
  </si>
  <si>
    <t>Unspent Revenue Grants</t>
  </si>
  <si>
    <t>Third Party Funds</t>
  </si>
  <si>
    <t>Proceeds of Crime Act</t>
  </si>
  <si>
    <t>Workstream Specific Reserves</t>
  </si>
  <si>
    <t>Contingent Liability Reserve</t>
  </si>
  <si>
    <t>Airwave/ESN Reserve</t>
  </si>
  <si>
    <t>Earmarked Reserves Total</t>
  </si>
  <si>
    <t>Police and Crime Commissioner for Gwent / Heddlu Gwent Police</t>
  </si>
  <si>
    <t>( a )</t>
  </si>
  <si>
    <t>( b )</t>
  </si>
  <si>
    <t>( c )</t>
  </si>
  <si>
    <t>( d )</t>
  </si>
  <si>
    <t>( e )</t>
  </si>
  <si>
    <t>( f )</t>
  </si>
  <si>
    <t>2024/25</t>
  </si>
  <si>
    <t>2025/26</t>
  </si>
  <si>
    <t>2026/27</t>
  </si>
  <si>
    <t>2027/28</t>
  </si>
  <si>
    <t>2028/29</t>
  </si>
  <si>
    <t>Actual</t>
  </si>
  <si>
    <t>Forecast</t>
  </si>
  <si>
    <t>Marker</t>
  </si>
  <si>
    <t>Effect of increases to authorised Establishment,  Pay Awards and Increments</t>
  </si>
  <si>
    <t xml:space="preserve">Non-Staff Inflation </t>
  </si>
  <si>
    <t>Apprenticeship Levy Scheme</t>
  </si>
  <si>
    <t>In Service Pressures / Developments</t>
  </si>
  <si>
    <t>Budget savings identified</t>
  </si>
  <si>
    <t>Finance costs</t>
  </si>
  <si>
    <t>Unavoidable Cost Increases</t>
  </si>
  <si>
    <t>Gross Budget Movement</t>
  </si>
  <si>
    <t>Recurring Base Budget Brought Forward</t>
  </si>
  <si>
    <t>Projected Budgetary Requirement</t>
  </si>
  <si>
    <t>% Increase on Previous Years Base Budget</t>
  </si>
  <si>
    <t>Funding</t>
  </si>
  <si>
    <t>Central Government Funding</t>
  </si>
  <si>
    <t xml:space="preserve">Police Grant </t>
  </si>
  <si>
    <t>National Non-Domestic Rates</t>
  </si>
  <si>
    <t>Total Central Government Funding</t>
  </si>
  <si>
    <t>Total Funding</t>
  </si>
  <si>
    <t>Projected Recurring Deficit / (Surplus) Before Efficiencies</t>
  </si>
  <si>
    <t xml:space="preserve">Efficiencies </t>
  </si>
  <si>
    <t>Reserve Utilisation</t>
  </si>
  <si>
    <t>Projected Recurring Deficit/ (Surplus) After Efficiencies &amp; Reserve Utilisation</t>
  </si>
  <si>
    <t>I&amp;E</t>
  </si>
  <si>
    <t>check cot</t>
  </si>
  <si>
    <t>COT</t>
  </si>
  <si>
    <t>check I&amp;E</t>
  </si>
  <si>
    <t>Account Codes</t>
  </si>
  <si>
    <t>10100;10103;10106;10116;10118;10136;10139;10181;10184;10187;10190;10193;10196;10199;10202;10255;10258;10273</t>
  </si>
  <si>
    <t>10151;10160</t>
  </si>
  <si>
    <t>10109;10142</t>
  </si>
  <si>
    <t>10148;10124;10125;10121;10145;10166;10167;10268</t>
  </si>
  <si>
    <t xml:space="preserve">some of this is reclaimable with a one off payment for the 21 additional officers from Home Office - September and March acheivement £700k income hopefully </t>
  </si>
  <si>
    <t>10304;10305</t>
  </si>
  <si>
    <t>10148;10145;10167;10172;10169;10151;10268</t>
  </si>
  <si>
    <t xml:space="preserve"> Matt revieiwing with MY</t>
  </si>
  <si>
    <t>10227;10228</t>
  </si>
  <si>
    <t>10133;10130;10230</t>
  </si>
  <si>
    <t>10363;10366</t>
  </si>
  <si>
    <t>10261;10262;10264;10282;10283</t>
  </si>
  <si>
    <t>10267;10279</t>
  </si>
  <si>
    <t>11106;11109</t>
  </si>
  <si>
    <t>11121;11115</t>
  </si>
  <si>
    <t>11130;11133</t>
  </si>
  <si>
    <t>11145;11139</t>
  </si>
  <si>
    <t>11220;11214</t>
  </si>
  <si>
    <t>11428;11467</t>
  </si>
  <si>
    <t>11217;11223;11229</t>
  </si>
  <si>
    <t>MY - Variance drop to 104K underspend from 298K. This is due forecast fig A/C 11118, increase of 200K</t>
  </si>
  <si>
    <t>MY - Electricity and Gas forecast revised, orginal forecast was based on variance rather average spend. Incorrect phasing for FY2324</t>
  </si>
  <si>
    <t>11201;11204</t>
  </si>
  <si>
    <t>11198;11197</t>
  </si>
  <si>
    <t>MY - OK</t>
  </si>
  <si>
    <t xml:space="preserve">MY - Q2 to Q3 variance changed from 575K overspend to nil - Electricity and Gas forecast revisted. Previous forces based on current various rather than on monthly average. </t>
  </si>
  <si>
    <t>10307;10310;10313</t>
  </si>
  <si>
    <t>11321;11324</t>
  </si>
  <si>
    <t>11738;11735;11733</t>
  </si>
  <si>
    <t>MY - ok</t>
  </si>
  <si>
    <t>11302;11303</t>
  </si>
  <si>
    <t>11331;11334;11337</t>
  </si>
  <si>
    <t>11260;11261</t>
  </si>
  <si>
    <t>MY - Ok</t>
  </si>
  <si>
    <t xml:space="preserve">MY - Ok, tasers, underspend slight down from Q2 due to overspend in specialist equipment </t>
  </si>
  <si>
    <t>blank</t>
  </si>
  <si>
    <t>MY - Ok, 300K overspnd from 3M597 could be project spend but no budget</t>
  </si>
  <si>
    <t xml:space="preserve">MY - Underspend decrease from Q2 due to revisit to some forecast </t>
  </si>
  <si>
    <t>MY - Underspend increase from 39K under Pathologist fee</t>
  </si>
  <si>
    <t>MY - Forecast overspend increase by 90K from Q2</t>
  </si>
  <si>
    <t>JG - Hardware Budget looks high. Check position last fy</t>
  </si>
  <si>
    <t>11620;11623</t>
  </si>
  <si>
    <t>12116;12127</t>
  </si>
  <si>
    <t>11508;12164</t>
  </si>
  <si>
    <t>13321;13324;13327</t>
  </si>
  <si>
    <t>12154;12155</t>
  </si>
  <si>
    <t>15266;15282;15277</t>
  </si>
  <si>
    <t>15155;15167</t>
  </si>
  <si>
    <t>15253;15285;15288;15291</t>
  </si>
  <si>
    <t>10112;10261;10267;10270;10332;10335;10363;10368;10369;10394;10444;10447;10448;13100;13102;13103;10366;10367;10262;10264;10282;10283;10279;11580;10367;</t>
  </si>
  <si>
    <t>10112;10261;10267;10270;10332;10335;10363;10368;10369;10394;10444;10447;10448;13100;13102;13103;10366;10367;10262;10264;10282;10283;10279;11580;10367</t>
  </si>
  <si>
    <t>Police Officer Pay &amp; Allowances (McCLoud Compensation)</t>
  </si>
  <si>
    <t>INSERTED PARAMETER</t>
  </si>
  <si>
    <t>10100;10103;10106;10116;10118;10125;10136;10139;10181;10184;10187;10190;10193;10196;10199;10202;10255;10258;10268;10269;10273;10314;10429;10178;10151;10160;10157;10154;10163;10127;10172;10109;10142;10169;10148;10124;10121;10145;10167;10304;10305;10419;10166;10117;10311</t>
  </si>
  <si>
    <t>='Appendix 1a'!P16-'Appendix 1c'!N16+N69</t>
  </si>
  <si>
    <t>Use of Earmarked Reserves-LTB</t>
  </si>
  <si>
    <t>Use of Earmarked Reserves-MB</t>
  </si>
  <si>
    <t>11100-11236;11428;11467;111497</t>
  </si>
  <si>
    <t>11100-11236;11428;11467;11497</t>
  </si>
  <si>
    <t xml:space="preserve">Comments </t>
  </si>
  <si>
    <t>Appendix 3 - Usable Reserves Schedule as at 31st March 2025</t>
  </si>
  <si>
    <t>SRS/GWP ICT Project Reserve</t>
  </si>
  <si>
    <t>National Hate Crime Project to EMR</t>
  </si>
  <si>
    <t xml:space="preserve">PFI Investment Reserve </t>
  </si>
  <si>
    <t>Usuable Reserves Total</t>
  </si>
  <si>
    <t>Medium Term Financial Projections 2025/26 to 2029/30</t>
  </si>
  <si>
    <t>At 31st May  2025</t>
  </si>
  <si>
    <t>2029/30</t>
  </si>
  <si>
    <t>Future Year Continuous Improvement Scheme Savings</t>
  </si>
  <si>
    <t>additonal rev cap contrib</t>
  </si>
  <si>
    <t>wg cso funding reduction</t>
  </si>
  <si>
    <t>go safe funding shortfall share (NR)</t>
  </si>
  <si>
    <t>apprenticeships x15</t>
  </si>
  <si>
    <t>vp additional lease year (NR)</t>
  </si>
  <si>
    <t>additional acc</t>
  </si>
  <si>
    <t>5 additonal csos to get to 160fte</t>
  </si>
  <si>
    <t>insurance premiums increase</t>
  </si>
  <si>
    <t>taser refresh reserve force only</t>
  </si>
  <si>
    <t>wg schools liaison funding reduction to nil</t>
  </si>
  <si>
    <t xml:space="preserve">further WG CSO funding loss - assume capped at £2.46m </t>
  </si>
  <si>
    <t>6 months cost saved of CSO attrition 155 to 133 at 31/3/25 - 22 CSOs at £41k at 50%</t>
  </si>
  <si>
    <t>CT precept increas to £25</t>
  </si>
  <si>
    <t>CT tax base improvement</t>
  </si>
  <si>
    <t>various other per developments tab</t>
  </si>
  <si>
    <t>2025/26 Capital Programme</t>
  </si>
  <si>
    <t>Forecast  Variance</t>
  </si>
  <si>
    <t xml:space="preserve">Replacement HQ </t>
  </si>
  <si>
    <t>Abergavenny New Build</t>
  </si>
  <si>
    <t>Newport Central Upgrade</t>
  </si>
  <si>
    <t>Fleet Workshops</t>
  </si>
  <si>
    <t>CAP00130</t>
  </si>
  <si>
    <t>CAP00129</t>
  </si>
  <si>
    <t>CAP00125</t>
  </si>
  <si>
    <t>Core Network - DR (Fairwater)</t>
  </si>
  <si>
    <t>JOINS2 for NICHE/GRS/FIRMS</t>
  </si>
  <si>
    <t xml:space="preserve">Black Rainbow </t>
  </si>
  <si>
    <t>CAP00123</t>
  </si>
  <si>
    <t>JDAP</t>
  </si>
  <si>
    <t>CAP00126</t>
  </si>
  <si>
    <t>DIR</t>
  </si>
  <si>
    <t>CAP00127</t>
  </si>
  <si>
    <t>AFR</t>
  </si>
  <si>
    <t>CAP00128</t>
  </si>
  <si>
    <t>Role based access control</t>
  </si>
  <si>
    <t>Citizen First project  - Salesforce</t>
  </si>
  <si>
    <t>Enterprise Voice Recording</t>
  </si>
  <si>
    <t>CAP00037</t>
  </si>
  <si>
    <t>ANPR replacement</t>
  </si>
  <si>
    <t xml:space="preserve">Drone Purchase/Replacement Programme </t>
  </si>
  <si>
    <t>Gwent Police Group Revenue Budget as at period 202506</t>
  </si>
  <si>
    <t>Appendix 1c - PCC Income &amp; Expenditure Report as at 30th Sep 2025</t>
  </si>
  <si>
    <t>Appendix 1b - Chief Constable Income &amp; Expenditure Report as at 30th Sep 2025</t>
  </si>
  <si>
    <t>Appendix 1a - Gwent Group Income &amp; Expenditure Report as at 30th Sep 2025</t>
  </si>
  <si>
    <t>Appendix 2c - Creditors at 30th September 2025</t>
  </si>
  <si>
    <t>Q2-25/26 (P06)</t>
  </si>
  <si>
    <t>Q2 P06 - 2025/26</t>
  </si>
  <si>
    <t>Purchase Order Uptake Q2 2025/26</t>
  </si>
  <si>
    <t>SHARED RESOURCES SERVICES WALES</t>
  </si>
  <si>
    <t>SOFTCAT PLC</t>
  </si>
  <si>
    <t>ANIMAL CARE SERVICES MIDLANDS LTD</t>
  </si>
  <si>
    <t>Pentagon Corporate Fleet</t>
  </si>
  <si>
    <t>CELLMARK</t>
  </si>
  <si>
    <t>Debtors COT Appendix as at 29th SEPT 25</t>
  </si>
  <si>
    <t>Top 5 Debtors : Debt Age</t>
  </si>
  <si>
    <t>No of Invoices</t>
  </si>
  <si>
    <t>% of O/S £ total Invoices</t>
  </si>
  <si>
    <t>% of O/S # total Invoices</t>
  </si>
  <si>
    <t>National Probation Service, SSCL</t>
  </si>
  <si>
    <t>College of Policing</t>
  </si>
  <si>
    <t>PCC for Devon &amp; Cornwall</t>
  </si>
  <si>
    <t>Gloag &amp; Sons Ltd</t>
  </si>
  <si>
    <t>Seized Money COT Appendix as at 30th September 25</t>
  </si>
  <si>
    <t>(OVER)/UNDER SPEND</t>
  </si>
  <si>
    <t>Total Cash Balance (Including all PCC Bank A/C’S) in the ledger as at the 30 September 2025</t>
  </si>
  <si>
    <t>1.760m</t>
  </si>
  <si>
    <t>Budget to Spend Analysis as @ 30th September 2025</t>
  </si>
  <si>
    <t>CAP00060</t>
  </si>
  <si>
    <t>GPOF</t>
  </si>
  <si>
    <t>Refurb of Ystrad Mynach Custody Unit (phase 2)</t>
  </si>
  <si>
    <t xml:space="preserve">Cwmbran refurb  inc feasibility </t>
  </si>
  <si>
    <t xml:space="preserve">Newport refurb  inc feasibility </t>
  </si>
  <si>
    <t>CAP00133</t>
  </si>
  <si>
    <t>JFU Operational Suite  (Tredegar Station)</t>
  </si>
  <si>
    <t>Ystrad - AHU, boiler and replacement</t>
  </si>
  <si>
    <t>CAP00135</t>
  </si>
  <si>
    <t>Transend (new Tranman system)</t>
  </si>
  <si>
    <t>Icotech - Microsoft project management solution</t>
  </si>
  <si>
    <t>CAP00134</t>
  </si>
  <si>
    <t>CAP00027</t>
  </si>
  <si>
    <t>CAP00034</t>
  </si>
  <si>
    <t>Current Investments (Including Money Market Fund investments and Instant Access) as advised at the 30 September 2025: £32.0m.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</si>
</sst>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7" formatCode="&quot;£&quot;#,##0.00;\-&quot;£&quot;#,##0.0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[Red]\(#,##0\)"/>
    <numFmt numFmtId="165" formatCode="#,##0.00;[Red]\(#,##0.00\)"/>
    <numFmt numFmtId="166" formatCode="&quot;£&quot;#,##0.00"/>
    <numFmt numFmtId="167" formatCode="[$£-809]#,##0.00;&quot;-&quot;[$£-809]#,##0.00"/>
    <numFmt numFmtId="168" formatCode="#,##0.00_ ;[Red]\-#,##0.00\ "/>
    <numFmt numFmtId="169" formatCode="#,##0_ ;[Red]\-#,##0\ "/>
    <numFmt numFmtId="170" formatCode="0_ ;[Red]\-0\ "/>
    <numFmt numFmtId="171" formatCode="#,##0;[Red]\(#,##0\);&quot;-&quot;"/>
    <numFmt numFmtId="172" formatCode="#,##0.000;[Red]\(#,##0.000\);&quot;-&quot;"/>
    <numFmt numFmtId="173" formatCode="#,##0.0000;[Red]\(#,##0.0000\);&quot;-&quot;"/>
    <numFmt numFmtId="174" formatCode="#,##0.00000000000"/>
    <numFmt numFmtId="175" formatCode="_-* #,##0_-;\-* #,##0_-;_-* &quot;-&quot;??_-;_-@_-"/>
    <numFmt numFmtId="176" formatCode="0.0%"/>
    <numFmt numFmtId="177" formatCode="#,##0;\(#,##0\)"/>
    <numFmt numFmtId="178" formatCode="#,##0_ ;[Red]\(#,##0\)"/>
    <numFmt numFmtId="179" formatCode="0.000"/>
  </numFmts>
  <fonts count="6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ourier New"/>
      <family val="3"/>
    </font>
    <font>
      <sz val="10"/>
      <color theme="1"/>
      <name val="Courier New"/>
      <family val="3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6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b/>
      <u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 tint="-0.249977111117893"/>
      <name val="Arial"/>
      <family val="2"/>
    </font>
    <font>
      <u/>
      <sz val="10"/>
      <color rgb="FFFF000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theme="0" tint="-0.249977111117893"/>
      <name val="Calibri"/>
      <family val="2"/>
    </font>
    <font>
      <b/>
      <sz val="11"/>
      <color rgb="FF000000"/>
      <name val="Calibri"/>
      <family val="2"/>
    </font>
    <font>
      <u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20"/>
      <color theme="1"/>
      <name val="Calibri"/>
      <family val="2"/>
    </font>
    <font>
      <sz val="10"/>
      <name val="Arial"/>
      <family val="2"/>
    </font>
    <font>
      <sz val="11"/>
      <color theme="1" tint="4.9989318521683403E-2"/>
      <name val="Calibri"/>
      <family val="2"/>
      <scheme val="minor"/>
    </font>
    <font>
      <sz val="10"/>
      <name val="Arial"/>
      <family val="2"/>
    </font>
    <font>
      <sz val="11"/>
      <color theme="2" tint="-0.249977111117893"/>
      <name val="Calibri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rgb="FFFF0000"/>
      <name val="Calibri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00B0F0"/>
      <name val="Calibri"/>
      <family val="2"/>
    </font>
    <font>
      <i/>
      <sz val="11"/>
      <color rgb="FF00B0F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name val="Calibri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4">
    <xf numFmtId="0" fontId="0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3" fillId="0" borderId="0"/>
    <xf numFmtId="0" fontId="14" fillId="0" borderId="0" applyNumberFormat="0" applyFont="0" applyBorder="0" applyProtection="0"/>
    <xf numFmtId="0" fontId="14" fillId="0" borderId="0"/>
    <xf numFmtId="0" fontId="14" fillId="0" borderId="0" applyNumberFormat="0" applyFont="0" applyBorder="0" applyProtection="0"/>
    <xf numFmtId="0" fontId="18" fillId="0" borderId="0"/>
    <xf numFmtId="0" fontId="11" fillId="0" borderId="0"/>
    <xf numFmtId="0" fontId="11" fillId="0" borderId="0"/>
    <xf numFmtId="9" fontId="14" fillId="0" borderId="0" applyFon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11" fillId="0" borderId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9" fillId="0" borderId="0"/>
    <xf numFmtId="0" fontId="4" fillId="0" borderId="0"/>
    <xf numFmtId="43" fontId="11" fillId="0" borderId="0" applyFont="0" applyFill="0" applyBorder="0" applyAlignment="0" applyProtection="0"/>
    <xf numFmtId="0" fontId="41" fillId="0" borderId="0"/>
    <xf numFmtId="0" fontId="18" fillId="0" borderId="0"/>
    <xf numFmtId="0" fontId="4" fillId="0" borderId="0"/>
    <xf numFmtId="0" fontId="46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1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48" fillId="0" borderId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/>
    <xf numFmtId="43" fontId="11" fillId="0" borderId="0" applyFont="0" applyFill="0" applyBorder="0" applyAlignment="0" applyProtection="0"/>
    <xf numFmtId="0" fontId="51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/>
    <xf numFmtId="0" fontId="4" fillId="0" borderId="0"/>
  </cellStyleXfs>
  <cellXfs count="523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1"/>
    <xf numFmtId="0" fontId="6" fillId="0" borderId="0" xfId="1" applyFont="1"/>
    <xf numFmtId="0" fontId="4" fillId="0" borderId="0" xfId="1" applyAlignment="1">
      <alignment wrapText="1"/>
    </xf>
    <xf numFmtId="3" fontId="8" fillId="2" borderId="4" xfId="1" applyNumberFormat="1" applyFont="1" applyFill="1" applyBorder="1" applyAlignment="1">
      <alignment horizontal="center" wrapText="1"/>
    </xf>
    <xf numFmtId="0" fontId="9" fillId="0" borderId="0" xfId="1" applyFont="1"/>
    <xf numFmtId="0" fontId="6" fillId="2" borderId="0" xfId="1" applyFont="1" applyFill="1" applyAlignment="1">
      <alignment horizontal="left" wrapText="1"/>
    </xf>
    <xf numFmtId="0" fontId="6" fillId="2" borderId="0" xfId="1" applyFont="1" applyFill="1"/>
    <xf numFmtId="0" fontId="0" fillId="3" borderId="0" xfId="0" applyFill="1"/>
    <xf numFmtId="0" fontId="10" fillId="0" borderId="0" xfId="4" applyAlignment="1">
      <alignment horizontal="left" vertical="top"/>
    </xf>
    <xf numFmtId="164" fontId="4" fillId="0" borderId="0" xfId="1" applyNumberFormat="1"/>
    <xf numFmtId="164" fontId="6" fillId="0" borderId="0" xfId="1" applyNumberFormat="1" applyFont="1"/>
    <xf numFmtId="164" fontId="4" fillId="0" borderId="0" xfId="1" applyNumberFormat="1" applyAlignment="1">
      <alignment wrapText="1"/>
    </xf>
    <xf numFmtId="164" fontId="6" fillId="2" borderId="0" xfId="1" applyNumberFormat="1" applyFont="1" applyFill="1"/>
    <xf numFmtId="164" fontId="8" fillId="0" borderId="0" xfId="1" applyNumberFormat="1" applyFont="1" applyAlignment="1">
      <alignment horizontal="center" wrapText="1"/>
    </xf>
    <xf numFmtId="164" fontId="6" fillId="2" borderId="0" xfId="1" applyNumberFormat="1" applyFont="1" applyFill="1" applyAlignment="1">
      <alignment horizontal="left" wrapText="1"/>
    </xf>
    <xf numFmtId="0" fontId="7" fillId="4" borderId="0" xfId="1" applyFont="1" applyFill="1" applyAlignment="1">
      <alignment horizontal="left" wrapText="1"/>
    </xf>
    <xf numFmtId="0" fontId="7" fillId="4" borderId="0" xfId="1" applyFont="1" applyFill="1"/>
    <xf numFmtId="164" fontId="6" fillId="4" borderId="0" xfId="1" applyNumberFormat="1" applyFont="1" applyFill="1"/>
    <xf numFmtId="164" fontId="6" fillId="5" borderId="0" xfId="1" applyNumberFormat="1" applyFont="1" applyFill="1"/>
    <xf numFmtId="0" fontId="6" fillId="5" borderId="0" xfId="1" applyFont="1" applyFill="1"/>
    <xf numFmtId="0" fontId="4" fillId="5" borderId="0" xfId="1" applyFill="1"/>
    <xf numFmtId="0" fontId="6" fillId="0" borderId="0" xfId="1" applyFont="1" applyAlignment="1">
      <alignment horizontal="left" wrapText="1"/>
    </xf>
    <xf numFmtId="164" fontId="6" fillId="0" borderId="0" xfId="1" applyNumberFormat="1" applyFont="1" applyAlignment="1">
      <alignment horizontal="left" wrapText="1"/>
    </xf>
    <xf numFmtId="165" fontId="0" fillId="0" borderId="0" xfId="0" applyNumberFormat="1"/>
    <xf numFmtId="164" fontId="8" fillId="6" borderId="4" xfId="2" applyNumberFormat="1" applyFont="1" applyFill="1" applyBorder="1" applyAlignment="1">
      <alignment horizontal="center" wrapText="1"/>
    </xf>
    <xf numFmtId="164" fontId="5" fillId="0" borderId="0" xfId="2" applyNumberFormat="1"/>
    <xf numFmtId="3" fontId="8" fillId="7" borderId="4" xfId="1" applyNumberFormat="1" applyFont="1" applyFill="1" applyBorder="1" applyAlignment="1">
      <alignment horizontal="center" wrapText="1"/>
    </xf>
    <xf numFmtId="0" fontId="7" fillId="0" borderId="0" xfId="1" applyFont="1"/>
    <xf numFmtId="0" fontId="12" fillId="0" borderId="0" xfId="0" applyFont="1" applyAlignment="1">
      <alignment vertical="center"/>
    </xf>
    <xf numFmtId="0" fontId="6" fillId="0" borderId="0" xfId="9" applyFont="1"/>
    <xf numFmtId="0" fontId="16" fillId="0" borderId="0" xfId="9" applyFont="1"/>
    <xf numFmtId="0" fontId="6" fillId="0" borderId="0" xfId="9" applyFont="1" applyAlignment="1">
      <alignment horizontal="center" wrapText="1"/>
    </xf>
    <xf numFmtId="0" fontId="19" fillId="0" borderId="0" xfId="9" applyFont="1"/>
    <xf numFmtId="0" fontId="19" fillId="0" borderId="0" xfId="9" applyFont="1" applyBorder="1"/>
    <xf numFmtId="0" fontId="20" fillId="0" borderId="0" xfId="9" applyFont="1" applyAlignment="1">
      <alignment horizontal="center"/>
    </xf>
    <xf numFmtId="164" fontId="6" fillId="0" borderId="0" xfId="9" applyNumberFormat="1" applyFont="1" applyAlignment="1">
      <alignment horizontal="center"/>
    </xf>
    <xf numFmtId="0" fontId="19" fillId="0" borderId="0" xfId="10" applyFont="1"/>
    <xf numFmtId="164" fontId="19" fillId="0" borderId="0" xfId="9" applyNumberFormat="1" applyFont="1"/>
    <xf numFmtId="167" fontId="19" fillId="0" borderId="0" xfId="11" applyNumberFormat="1" applyFont="1" applyBorder="1"/>
    <xf numFmtId="0" fontId="21" fillId="0" borderId="0" xfId="9" applyFont="1"/>
    <xf numFmtId="44" fontId="19" fillId="0" borderId="0" xfId="10" applyNumberFormat="1" applyFont="1"/>
    <xf numFmtId="164" fontId="6" fillId="0" borderId="0" xfId="9" applyNumberFormat="1" applyFont="1" applyBorder="1"/>
    <xf numFmtId="167" fontId="20" fillId="0" borderId="0" xfId="11" applyNumberFormat="1" applyFont="1" applyBorder="1"/>
    <xf numFmtId="0" fontId="16" fillId="0" borderId="0" xfId="9" applyFont="1" applyAlignment="1">
      <alignment horizontal="center" wrapText="1"/>
    </xf>
    <xf numFmtId="14" fontId="19" fillId="0" borderId="0" xfId="10" applyNumberFormat="1" applyFont="1"/>
    <xf numFmtId="164" fontId="6" fillId="0" borderId="10" xfId="9" applyNumberFormat="1" applyFont="1" applyBorder="1"/>
    <xf numFmtId="17" fontId="19" fillId="0" borderId="0" xfId="9" applyNumberFormat="1" applyFont="1"/>
    <xf numFmtId="0" fontId="19" fillId="0" borderId="0" xfId="10" applyFont="1" applyAlignment="1">
      <alignment horizontal="right"/>
    </xf>
    <xf numFmtId="0" fontId="20" fillId="0" borderId="0" xfId="11" applyFont="1" applyAlignment="1">
      <alignment horizontal="right"/>
    </xf>
    <xf numFmtId="0" fontId="22" fillId="0" borderId="11" xfId="10" applyFont="1" applyBorder="1"/>
    <xf numFmtId="0" fontId="19" fillId="0" borderId="12" xfId="10" applyFont="1" applyBorder="1"/>
    <xf numFmtId="0" fontId="19" fillId="0" borderId="13" xfId="10" applyFont="1" applyBorder="1"/>
    <xf numFmtId="0" fontId="19" fillId="0" borderId="14" xfId="10" applyFont="1" applyBorder="1"/>
    <xf numFmtId="0" fontId="23" fillId="8" borderId="15" xfId="10" applyFont="1" applyFill="1" applyBorder="1"/>
    <xf numFmtId="0" fontId="20" fillId="0" borderId="12" xfId="10" applyFont="1" applyBorder="1"/>
    <xf numFmtId="0" fontId="20" fillId="0" borderId="13" xfId="10" applyFont="1" applyBorder="1" applyAlignment="1">
      <alignment horizontal="center"/>
    </xf>
    <xf numFmtId="0" fontId="20" fillId="0" borderId="14" xfId="10" applyFont="1" applyBorder="1"/>
    <xf numFmtId="17" fontId="19" fillId="0" borderId="5" xfId="10" applyNumberFormat="1" applyFont="1" applyBorder="1"/>
    <xf numFmtId="0" fontId="19" fillId="0" borderId="8" xfId="10" applyFont="1" applyBorder="1" applyAlignment="1">
      <alignment horizontal="center"/>
    </xf>
    <xf numFmtId="166" fontId="19" fillId="0" borderId="0" xfId="10" applyNumberFormat="1" applyFont="1" applyAlignment="1">
      <alignment horizontal="center"/>
    </xf>
    <xf numFmtId="166" fontId="19" fillId="0" borderId="8" xfId="10" applyNumberFormat="1" applyFont="1" applyBorder="1" applyAlignment="1">
      <alignment horizontal="center"/>
    </xf>
    <xf numFmtId="7" fontId="19" fillId="0" borderId="5" xfId="10" applyNumberFormat="1" applyFont="1" applyBorder="1" applyAlignment="1">
      <alignment horizontal="center"/>
    </xf>
    <xf numFmtId="166" fontId="19" fillId="0" borderId="5" xfId="10" applyNumberFormat="1" applyFont="1" applyBorder="1" applyAlignment="1">
      <alignment horizontal="center"/>
    </xf>
    <xf numFmtId="166" fontId="21" fillId="0" borderId="0" xfId="14" applyNumberFormat="1" applyFont="1" applyAlignment="1">
      <alignment horizontal="center"/>
    </xf>
    <xf numFmtId="0" fontId="24" fillId="0" borderId="5" xfId="10" applyFont="1" applyBorder="1"/>
    <xf numFmtId="0" fontId="20" fillId="0" borderId="16" xfId="10" applyFont="1" applyBorder="1"/>
    <xf numFmtId="0" fontId="20" fillId="0" borderId="17" xfId="10" applyFont="1" applyBorder="1" applyAlignment="1">
      <alignment horizontal="center"/>
    </xf>
    <xf numFmtId="0" fontId="20" fillId="0" borderId="18" xfId="10" applyFont="1" applyBorder="1"/>
    <xf numFmtId="0" fontId="17" fillId="0" borderId="0" xfId="16" applyFont="1" applyAlignment="1">
      <alignment horizontal="center" vertical="center" wrapText="1"/>
    </xf>
    <xf numFmtId="168" fontId="17" fillId="0" borderId="0" xfId="16" applyNumberFormat="1" applyFont="1" applyAlignment="1">
      <alignment horizontal="center" vertical="center" wrapText="1"/>
    </xf>
    <xf numFmtId="0" fontId="6" fillId="0" borderId="0" xfId="2" applyFont="1"/>
    <xf numFmtId="0" fontId="28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8" borderId="15" xfId="0" applyFont="1" applyFill="1" applyBorder="1"/>
    <xf numFmtId="0" fontId="30" fillId="0" borderId="12" xfId="0" applyFont="1" applyBorder="1"/>
    <xf numFmtId="0" fontId="30" fillId="0" borderId="13" xfId="0" applyFont="1" applyBorder="1" applyAlignment="1">
      <alignment horizontal="center"/>
    </xf>
    <xf numFmtId="0" fontId="30" fillId="0" borderId="14" xfId="0" applyFont="1" applyBorder="1"/>
    <xf numFmtId="17" fontId="0" fillId="0" borderId="5" xfId="0" applyNumberFormat="1" applyBorder="1"/>
    <xf numFmtId="0" fontId="0" fillId="0" borderId="8" xfId="0" applyBorder="1" applyAlignment="1">
      <alignment horizontal="center"/>
    </xf>
    <xf numFmtId="0" fontId="31" fillId="0" borderId="5" xfId="0" applyFont="1" applyBorder="1"/>
    <xf numFmtId="0" fontId="30" fillId="0" borderId="5" xfId="0" applyFont="1" applyBorder="1" applyAlignment="1">
      <alignment horizontal="center"/>
    </xf>
    <xf numFmtId="0" fontId="30" fillId="0" borderId="16" xfId="0" applyFont="1" applyBorder="1"/>
    <xf numFmtId="0" fontId="30" fillId="0" borderId="17" xfId="0" applyFont="1" applyBorder="1" applyAlignment="1">
      <alignment horizontal="center"/>
    </xf>
    <xf numFmtId="0" fontId="30" fillId="0" borderId="18" xfId="0" applyFont="1" applyBorder="1"/>
    <xf numFmtId="166" fontId="0" fillId="0" borderId="5" xfId="0" applyNumberFormat="1" applyBorder="1" applyAlignment="1">
      <alignment horizontal="center"/>
    </xf>
    <xf numFmtId="10" fontId="0" fillId="0" borderId="5" xfId="15" applyNumberFormat="1" applyFont="1" applyBorder="1" applyAlignment="1">
      <alignment horizontal="center"/>
    </xf>
    <xf numFmtId="10" fontId="30" fillId="0" borderId="5" xfId="0" applyNumberFormat="1" applyFont="1" applyBorder="1" applyAlignment="1">
      <alignment horizontal="center"/>
    </xf>
    <xf numFmtId="0" fontId="20" fillId="0" borderId="0" xfId="9" applyFont="1"/>
    <xf numFmtId="3" fontId="4" fillId="0" borderId="0" xfId="1" applyNumberFormat="1"/>
    <xf numFmtId="0" fontId="34" fillId="0" borderId="0" xfId="16" applyFont="1"/>
    <xf numFmtId="4" fontId="19" fillId="0" borderId="0" xfId="9" applyNumberFormat="1" applyFont="1"/>
    <xf numFmtId="0" fontId="12" fillId="11" borderId="0" xfId="0" applyFont="1" applyFill="1" applyAlignment="1">
      <alignment vertical="center"/>
    </xf>
    <xf numFmtId="0" fontId="0" fillId="11" borderId="0" xfId="0" applyFill="1"/>
    <xf numFmtId="8" fontId="0" fillId="11" borderId="0" xfId="0" applyNumberFormat="1" applyFill="1" applyAlignment="1">
      <alignment vertical="center"/>
    </xf>
    <xf numFmtId="0" fontId="4" fillId="11" borderId="0" xfId="1" quotePrefix="1" applyFill="1"/>
    <xf numFmtId="0" fontId="4" fillId="0" borderId="0" xfId="7" applyFont="1"/>
    <xf numFmtId="166" fontId="0" fillId="11" borderId="0" xfId="22" applyNumberFormat="1" applyFont="1" applyFill="1"/>
    <xf numFmtId="9" fontId="4" fillId="0" borderId="0" xfId="23" applyFont="1"/>
    <xf numFmtId="0" fontId="4" fillId="0" borderId="0" xfId="1" quotePrefix="1"/>
    <xf numFmtId="0" fontId="33" fillId="0" borderId="0" xfId="0" applyFont="1"/>
    <xf numFmtId="175" fontId="19" fillId="0" borderId="0" xfId="9" applyNumberFormat="1" applyFont="1"/>
    <xf numFmtId="3" fontId="8" fillId="0" borderId="0" xfId="1" applyNumberFormat="1" applyFont="1" applyAlignment="1">
      <alignment horizontal="center" wrapText="1"/>
    </xf>
    <xf numFmtId="0" fontId="36" fillId="12" borderId="1" xfId="1" applyFont="1" applyFill="1" applyBorder="1" applyAlignment="1">
      <alignment horizontal="center" vertical="center"/>
    </xf>
    <xf numFmtId="0" fontId="36" fillId="12" borderId="3" xfId="1" applyFont="1" applyFill="1" applyBorder="1" applyAlignment="1">
      <alignment horizontal="center" vertical="center"/>
    </xf>
    <xf numFmtId="3" fontId="37" fillId="12" borderId="4" xfId="1" applyNumberFormat="1" applyFont="1" applyFill="1" applyBorder="1" applyAlignment="1">
      <alignment horizontal="center" wrapText="1"/>
    </xf>
    <xf numFmtId="3" fontId="37" fillId="12" borderId="2" xfId="1" applyNumberFormat="1" applyFont="1" applyFill="1" applyBorder="1" applyAlignment="1">
      <alignment horizontal="center" wrapText="1"/>
    </xf>
    <xf numFmtId="3" fontId="37" fillId="12" borderId="4" xfId="2" applyNumberFormat="1" applyFont="1" applyFill="1" applyBorder="1" applyAlignment="1">
      <alignment horizontal="center" wrapText="1"/>
    </xf>
    <xf numFmtId="3" fontId="37" fillId="12" borderId="21" xfId="2" applyNumberFormat="1" applyFont="1" applyFill="1" applyBorder="1" applyAlignment="1">
      <alignment horizontal="center" wrapText="1"/>
    </xf>
    <xf numFmtId="3" fontId="37" fillId="0" borderId="0" xfId="1" applyNumberFormat="1" applyFont="1" applyAlignment="1">
      <alignment horizontal="center" wrapText="1"/>
    </xf>
    <xf numFmtId="0" fontId="38" fillId="0" borderId="0" xfId="0" applyFont="1"/>
    <xf numFmtId="0" fontId="35" fillId="0" borderId="0" xfId="0" applyFont="1"/>
    <xf numFmtId="0" fontId="4" fillId="0" borderId="0" xfId="6" applyFont="1"/>
    <xf numFmtId="166" fontId="30" fillId="0" borderId="5" xfId="0" applyNumberFormat="1" applyFont="1" applyBorder="1" applyAlignment="1">
      <alignment horizontal="center"/>
    </xf>
    <xf numFmtId="0" fontId="8" fillId="0" borderId="0" xfId="16" applyFont="1" applyAlignment="1">
      <alignment horizontal="center"/>
    </xf>
    <xf numFmtId="43" fontId="19" fillId="0" borderId="0" xfId="9" applyNumberFormat="1" applyFont="1"/>
    <xf numFmtId="0" fontId="18" fillId="0" borderId="0" xfId="16"/>
    <xf numFmtId="168" fontId="8" fillId="0" borderId="0" xfId="16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34" applyAlignment="1">
      <alignment horizontal="right"/>
    </xf>
    <xf numFmtId="0" fontId="14" fillId="0" borderId="0" xfId="36" applyAlignment="1">
      <alignment horizontal="right"/>
    </xf>
    <xf numFmtId="43" fontId="14" fillId="0" borderId="0" xfId="33" applyFont="1" applyAlignment="1">
      <alignment horizontal="right"/>
    </xf>
    <xf numFmtId="0" fontId="4" fillId="0" borderId="0" xfId="0" applyFont="1"/>
    <xf numFmtId="0" fontId="4" fillId="3" borderId="0" xfId="0" applyFont="1" applyFill="1"/>
    <xf numFmtId="164" fontId="32" fillId="0" borderId="0" xfId="39" applyNumberFormat="1" applyFont="1"/>
    <xf numFmtId="164" fontId="32" fillId="0" borderId="0" xfId="40" applyNumberFormat="1" applyFont="1"/>
    <xf numFmtId="0" fontId="6" fillId="0" borderId="0" xfId="9" applyFont="1" applyAlignment="1">
      <alignment horizontal="center"/>
    </xf>
    <xf numFmtId="176" fontId="19" fillId="0" borderId="0" xfId="23" applyNumberFormat="1" applyFont="1"/>
    <xf numFmtId="0" fontId="20" fillId="0" borderId="0" xfId="10" applyFont="1"/>
    <xf numFmtId="10" fontId="0" fillId="0" borderId="0" xfId="15" applyNumberFormat="1" applyFont="1" applyBorder="1" applyAlignment="1">
      <alignment horizontal="center"/>
    </xf>
    <xf numFmtId="10" fontId="30" fillId="0" borderId="0" xfId="0" applyNumberFormat="1" applyFont="1" applyAlignment="1">
      <alignment horizontal="center"/>
    </xf>
    <xf numFmtId="0" fontId="30" fillId="0" borderId="0" xfId="0" applyFont="1"/>
    <xf numFmtId="1" fontId="30" fillId="0" borderId="5" xfId="0" applyNumberFormat="1" applyFont="1" applyBorder="1" applyAlignment="1">
      <alignment horizontal="center"/>
    </xf>
    <xf numFmtId="2" fontId="14" fillId="0" borderId="0" xfId="36" applyNumberFormat="1" applyAlignment="1">
      <alignment horizontal="right"/>
    </xf>
    <xf numFmtId="164" fontId="4" fillId="0" borderId="0" xfId="2" applyNumberFormat="1" applyFont="1"/>
    <xf numFmtId="1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166" fontId="30" fillId="0" borderId="0" xfId="0" applyNumberFormat="1" applyFont="1" applyAlignment="1">
      <alignment horizontal="center"/>
    </xf>
    <xf numFmtId="0" fontId="0" fillId="0" borderId="5" xfId="0" applyBorder="1" applyAlignment="1">
      <alignment horizontal="left"/>
    </xf>
    <xf numFmtId="176" fontId="6" fillId="0" borderId="0" xfId="23" applyNumberFormat="1" applyFont="1" applyBorder="1"/>
    <xf numFmtId="0" fontId="18" fillId="0" borderId="0" xfId="49" applyAlignment="1">
      <alignment vertical="center"/>
    </xf>
    <xf numFmtId="0" fontId="29" fillId="0" borderId="15" xfId="0" applyFont="1" applyBorder="1"/>
    <xf numFmtId="43" fontId="14" fillId="0" borderId="5" xfId="33" applyFont="1" applyFill="1" applyBorder="1" applyAlignment="1">
      <alignment horizontal="right"/>
    </xf>
    <xf numFmtId="43" fontId="14" fillId="0" borderId="5" xfId="33" applyFont="1" applyBorder="1" applyAlignment="1">
      <alignment horizontal="right"/>
    </xf>
    <xf numFmtId="0" fontId="14" fillId="0" borderId="5" xfId="36" applyBorder="1"/>
    <xf numFmtId="10" fontId="12" fillId="0" borderId="5" xfId="15" applyNumberFormat="1" applyFont="1" applyBorder="1" applyAlignment="1">
      <alignment horizontal="center"/>
    </xf>
    <xf numFmtId="0" fontId="18" fillId="0" borderId="0" xfId="49"/>
    <xf numFmtId="0" fontId="18" fillId="0" borderId="0" xfId="49" applyAlignment="1">
      <alignment horizontal="left"/>
    </xf>
    <xf numFmtId="0" fontId="42" fillId="0" borderId="0" xfId="16" applyFont="1"/>
    <xf numFmtId="0" fontId="6" fillId="0" borderId="0" xfId="16" applyFont="1"/>
    <xf numFmtId="0" fontId="6" fillId="0" borderId="0" xfId="16" applyFont="1" applyAlignment="1">
      <alignment vertical="center"/>
    </xf>
    <xf numFmtId="0" fontId="6" fillId="0" borderId="0" xfId="16" applyFont="1" applyAlignment="1">
      <alignment horizontal="center" vertical="center" wrapText="1"/>
    </xf>
    <xf numFmtId="2" fontId="18" fillId="0" borderId="0" xfId="17" applyNumberFormat="1" applyAlignment="1">
      <alignment horizontal="left"/>
    </xf>
    <xf numFmtId="40" fontId="18" fillId="0" borderId="0" xfId="28" applyNumberFormat="1" applyAlignment="1">
      <alignment horizontal="right"/>
    </xf>
    <xf numFmtId="40" fontId="18" fillId="0" borderId="0" xfId="49" applyNumberFormat="1" applyAlignment="1">
      <alignment horizontal="right"/>
    </xf>
    <xf numFmtId="43" fontId="17" fillId="0" borderId="0" xfId="49" applyNumberFormat="1" applyFont="1"/>
    <xf numFmtId="43" fontId="18" fillId="0" borderId="0" xfId="16" applyNumberFormat="1"/>
    <xf numFmtId="0" fontId="17" fillId="0" borderId="0" xfId="16" applyFont="1"/>
    <xf numFmtId="0" fontId="6" fillId="0" borderId="0" xfId="16" applyFont="1" applyAlignment="1">
      <alignment horizontal="center"/>
    </xf>
    <xf numFmtId="1" fontId="18" fillId="0" borderId="0" xfId="17" applyNumberFormat="1" applyAlignment="1">
      <alignment horizontal="center"/>
    </xf>
    <xf numFmtId="170" fontId="8" fillId="0" borderId="0" xfId="16" applyNumberFormat="1" applyFont="1" applyAlignment="1">
      <alignment horizontal="center" vertical="center" wrapText="1"/>
    </xf>
    <xf numFmtId="164" fontId="0" fillId="0" borderId="0" xfId="16" applyNumberFormat="1" applyFont="1" applyAlignment="1">
      <alignment horizontal="right"/>
    </xf>
    <xf numFmtId="164" fontId="18" fillId="0" borderId="0" xfId="16" applyNumberFormat="1" applyAlignment="1">
      <alignment horizontal="right"/>
    </xf>
    <xf numFmtId="43" fontId="18" fillId="0" borderId="0" xfId="49" applyNumberFormat="1"/>
    <xf numFmtId="164" fontId="17" fillId="0" borderId="0" xfId="16" applyNumberFormat="1" applyFont="1" applyAlignment="1">
      <alignment horizontal="right"/>
    </xf>
    <xf numFmtId="164" fontId="18" fillId="0" borderId="0" xfId="49" applyNumberFormat="1"/>
    <xf numFmtId="168" fontId="18" fillId="0" borderId="0" xfId="17" applyNumberFormat="1" applyAlignment="1">
      <alignment horizontal="right"/>
    </xf>
    <xf numFmtId="2" fontId="18" fillId="0" borderId="0" xfId="17" applyNumberFormat="1" applyAlignment="1">
      <alignment horizontal="right"/>
    </xf>
    <xf numFmtId="15" fontId="18" fillId="0" borderId="0" xfId="17" applyNumberFormat="1" applyAlignment="1">
      <alignment horizontal="left"/>
    </xf>
    <xf numFmtId="15" fontId="18" fillId="0" borderId="0" xfId="17" applyNumberFormat="1" applyAlignment="1">
      <alignment horizontal="center"/>
    </xf>
    <xf numFmtId="0" fontId="25" fillId="0" borderId="0" xfId="16" applyFont="1"/>
    <xf numFmtId="170" fontId="15" fillId="0" borderId="0" xfId="16" applyNumberFormat="1" applyFont="1" applyAlignment="1">
      <alignment horizontal="center" vertical="center" wrapText="1"/>
    </xf>
    <xf numFmtId="0" fontId="15" fillId="0" borderId="0" xfId="16" applyFont="1" applyAlignment="1">
      <alignment horizontal="center" vertical="center" wrapText="1"/>
    </xf>
    <xf numFmtId="168" fontId="15" fillId="0" borderId="0" xfId="16" applyNumberFormat="1" applyFont="1" applyAlignment="1">
      <alignment horizontal="center" vertical="center" wrapText="1"/>
    </xf>
    <xf numFmtId="168" fontId="18" fillId="0" borderId="0" xfId="17" applyNumberFormat="1" applyAlignment="1">
      <alignment horizontal="left"/>
    </xf>
    <xf numFmtId="168" fontId="17" fillId="0" borderId="0" xfId="16" applyNumberFormat="1" applyFont="1"/>
    <xf numFmtId="168" fontId="8" fillId="16" borderId="0" xfId="16" applyNumberFormat="1" applyFont="1" applyFill="1" applyAlignment="1">
      <alignment horizontal="center" vertical="center" wrapText="1"/>
    </xf>
    <xf numFmtId="168" fontId="8" fillId="17" borderId="0" xfId="16" applyNumberFormat="1" applyFont="1" applyFill="1" applyAlignment="1">
      <alignment horizontal="center" vertical="center" wrapText="1"/>
    </xf>
    <xf numFmtId="168" fontId="8" fillId="10" borderId="0" xfId="16" applyNumberFormat="1" applyFont="1" applyFill="1" applyAlignment="1">
      <alignment horizontal="center" vertical="center" wrapText="1"/>
    </xf>
    <xf numFmtId="168" fontId="8" fillId="18" borderId="0" xfId="16" applyNumberFormat="1" applyFont="1" applyFill="1" applyAlignment="1">
      <alignment horizontal="center" vertical="center" wrapText="1"/>
    </xf>
    <xf numFmtId="168" fontId="8" fillId="3" borderId="0" xfId="16" applyNumberFormat="1" applyFont="1" applyFill="1" applyAlignment="1">
      <alignment horizontal="center" vertical="center" wrapText="1"/>
    </xf>
    <xf numFmtId="164" fontId="17" fillId="0" borderId="10" xfId="16" applyNumberFormat="1" applyFont="1" applyBorder="1" applyAlignment="1">
      <alignment horizontal="center"/>
    </xf>
    <xf numFmtId="43" fontId="42" fillId="0" borderId="0" xfId="26" applyFont="1"/>
    <xf numFmtId="168" fontId="6" fillId="8" borderId="0" xfId="16" applyNumberFormat="1" applyFont="1" applyFill="1" applyAlignment="1">
      <alignment horizontal="center" vertical="center" wrapText="1"/>
    </xf>
    <xf numFmtId="175" fontId="18" fillId="0" borderId="0" xfId="26" applyNumberFormat="1" applyFont="1" applyAlignment="1"/>
    <xf numFmtId="43" fontId="18" fillId="0" borderId="0" xfId="26" applyFont="1" applyAlignment="1">
      <alignment horizontal="left"/>
    </xf>
    <xf numFmtId="43" fontId="17" fillId="0" borderId="10" xfId="26" applyFont="1" applyBorder="1" applyAlignment="1">
      <alignment horizontal="center"/>
    </xf>
    <xf numFmtId="164" fontId="17" fillId="0" borderId="10" xfId="16" applyNumberFormat="1" applyFont="1" applyBorder="1" applyAlignment="1">
      <alignment horizontal="right"/>
    </xf>
    <xf numFmtId="0" fontId="0" fillId="15" borderId="0" xfId="0" applyFill="1"/>
    <xf numFmtId="0" fontId="0" fillId="17" borderId="0" xfId="0" applyFill="1"/>
    <xf numFmtId="0" fontId="0" fillId="13" borderId="0" xfId="0" applyFill="1"/>
    <xf numFmtId="14" fontId="4" fillId="0" borderId="0" xfId="1" applyNumberFormat="1"/>
    <xf numFmtId="0" fontId="30" fillId="0" borderId="2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43" fontId="14" fillId="0" borderId="8" xfId="33" applyFont="1" applyBorder="1" applyAlignment="1">
      <alignment horizontal="right"/>
    </xf>
    <xf numFmtId="43" fontId="14" fillId="0" borderId="8" xfId="33" applyFont="1" applyFill="1" applyBorder="1" applyAlignment="1">
      <alignment horizontal="right"/>
    </xf>
    <xf numFmtId="0" fontId="19" fillId="0" borderId="0" xfId="9" applyFont="1" applyAlignment="1">
      <alignment horizontal="center"/>
    </xf>
    <xf numFmtId="43" fontId="17" fillId="0" borderId="0" xfId="26" applyFont="1" applyBorder="1" applyAlignment="1">
      <alignment horizontal="center"/>
    </xf>
    <xf numFmtId="0" fontId="34" fillId="0" borderId="0" xfId="49" applyFont="1"/>
    <xf numFmtId="0" fontId="17" fillId="0" borderId="0" xfId="49" applyFont="1"/>
    <xf numFmtId="0" fontId="52" fillId="0" borderId="0" xfId="49" applyFont="1"/>
    <xf numFmtId="0" fontId="20" fillId="0" borderId="0" xfId="10" applyFont="1" applyAlignment="1">
      <alignment horizontal="right"/>
    </xf>
    <xf numFmtId="0" fontId="14" fillId="0" borderId="0" xfId="0" applyFont="1" applyAlignment="1">
      <alignment horizontal="right"/>
    </xf>
    <xf numFmtId="40" fontId="6" fillId="8" borderId="0" xfId="12" applyNumberFormat="1" applyFont="1" applyFill="1" applyAlignment="1">
      <alignment horizontal="right" vertical="center" wrapText="1"/>
    </xf>
    <xf numFmtId="168" fontId="6" fillId="8" borderId="0" xfId="9" applyNumberFormat="1" applyFont="1" applyFill="1" applyAlignment="1">
      <alignment horizontal="right" vertical="center" wrapText="1"/>
    </xf>
    <xf numFmtId="164" fontId="19" fillId="0" borderId="0" xfId="9" applyNumberFormat="1" applyFont="1" applyAlignment="1">
      <alignment horizontal="right"/>
    </xf>
    <xf numFmtId="164" fontId="6" fillId="0" borderId="10" xfId="9" applyNumberFormat="1" applyFont="1" applyBorder="1" applyAlignment="1">
      <alignment horizontal="right"/>
    </xf>
    <xf numFmtId="10" fontId="0" fillId="0" borderId="5" xfId="15" applyNumberFormat="1" applyFont="1" applyBorder="1" applyAlignment="1">
      <alignment horizontal="right"/>
    </xf>
    <xf numFmtId="10" fontId="30" fillId="0" borderId="5" xfId="0" applyNumberFormat="1" applyFont="1" applyBorder="1" applyAlignment="1">
      <alignment horizontal="right"/>
    </xf>
    <xf numFmtId="0" fontId="19" fillId="0" borderId="0" xfId="9" applyFont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164" fontId="19" fillId="0" borderId="8" xfId="9" applyNumberFormat="1" applyFont="1" applyBorder="1" applyAlignment="1">
      <alignment horizontal="center"/>
    </xf>
    <xf numFmtId="164" fontId="19" fillId="0" borderId="5" xfId="9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4" fillId="0" borderId="8" xfId="36" applyBorder="1" applyAlignment="1">
      <alignment horizontal="center"/>
    </xf>
    <xf numFmtId="0" fontId="14" fillId="0" borderId="5" xfId="36" applyBorder="1" applyAlignment="1">
      <alignment horizontal="center"/>
    </xf>
    <xf numFmtId="0" fontId="30" fillId="0" borderId="12" xfId="0" applyFont="1" applyBorder="1" applyAlignment="1">
      <alignment horizontal="right"/>
    </xf>
    <xf numFmtId="0" fontId="30" fillId="0" borderId="13" xfId="0" applyFont="1" applyBorder="1" applyAlignment="1">
      <alignment horizontal="right"/>
    </xf>
    <xf numFmtId="166" fontId="30" fillId="0" borderId="5" xfId="0" applyNumberFormat="1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43" fontId="0" fillId="0" borderId="0" xfId="0" applyNumberFormat="1" applyAlignment="1">
      <alignment horizontal="right"/>
    </xf>
    <xf numFmtId="43" fontId="0" fillId="0" borderId="5" xfId="0" applyNumberForma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3" fontId="30" fillId="0" borderId="5" xfId="0" applyNumberFormat="1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10" fontId="0" fillId="0" borderId="8" xfId="15" applyNumberFormat="1" applyFont="1" applyFill="1" applyBorder="1" applyAlignment="1">
      <alignment horizontal="right"/>
    </xf>
    <xf numFmtId="10" fontId="0" fillId="0" borderId="5" xfId="15" applyNumberFormat="1" applyFont="1" applyFill="1" applyBorder="1" applyAlignment="1">
      <alignment horizontal="right"/>
    </xf>
    <xf numFmtId="10" fontId="12" fillId="0" borderId="5" xfId="15" applyNumberFormat="1" applyFont="1" applyFill="1" applyBorder="1" applyAlignment="1">
      <alignment horizontal="right"/>
    </xf>
    <xf numFmtId="10" fontId="0" fillId="0" borderId="8" xfId="15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165" fontId="14" fillId="0" borderId="5" xfId="22" applyNumberFormat="1" applyFont="1" applyFill="1" applyBorder="1"/>
    <xf numFmtId="165" fontId="14" fillId="0" borderId="5" xfId="22" applyNumberFormat="1" applyFont="1" applyBorder="1"/>
    <xf numFmtId="165" fontId="30" fillId="0" borderId="30" xfId="22" applyNumberFormat="1" applyFont="1" applyBorder="1"/>
    <xf numFmtId="0" fontId="8" fillId="0" borderId="0" xfId="16" applyFont="1"/>
    <xf numFmtId="0" fontId="6" fillId="19" borderId="0" xfId="16" applyFont="1" applyFill="1" applyAlignment="1">
      <alignment vertical="center" wrapText="1"/>
    </xf>
    <xf numFmtId="0" fontId="6" fillId="0" borderId="0" xfId="16" applyFont="1" applyAlignment="1">
      <alignment horizontal="right" vertical="center" wrapText="1"/>
    </xf>
    <xf numFmtId="0" fontId="53" fillId="0" borderId="0" xfId="16" applyFont="1" applyAlignment="1">
      <alignment horizontal="center"/>
    </xf>
    <xf numFmtId="168" fontId="53" fillId="0" borderId="0" xfId="16" applyNumberFormat="1" applyFont="1" applyAlignment="1">
      <alignment horizontal="center" vertical="center" wrapText="1"/>
    </xf>
    <xf numFmtId="43" fontId="54" fillId="0" borderId="0" xfId="22" applyFont="1"/>
    <xf numFmtId="168" fontId="55" fillId="0" borderId="0" xfId="16" applyNumberFormat="1" applyFont="1" applyAlignment="1">
      <alignment horizontal="center" vertical="center" wrapText="1"/>
    </xf>
    <xf numFmtId="43" fontId="56" fillId="0" borderId="0" xfId="16" applyNumberFormat="1" applyFont="1" applyAlignment="1">
      <alignment horizontal="center"/>
    </xf>
    <xf numFmtId="43" fontId="54" fillId="0" borderId="0" xfId="0" applyNumberFormat="1" applyFont="1"/>
    <xf numFmtId="43" fontId="0" fillId="0" borderId="0" xfId="0" applyNumberFormat="1"/>
    <xf numFmtId="0" fontId="57" fillId="0" borderId="0" xfId="0" applyFont="1" applyAlignment="1">
      <alignment horizontal="center" vertical="center" wrapText="1"/>
    </xf>
    <xf numFmtId="43" fontId="0" fillId="0" borderId="0" xfId="22" applyFont="1"/>
    <xf numFmtId="164" fontId="34" fillId="0" borderId="0" xfId="16" applyNumberFormat="1" applyFont="1" applyAlignment="1">
      <alignment horizontal="right"/>
    </xf>
    <xf numFmtId="164" fontId="28" fillId="0" borderId="10" xfId="16" applyNumberFormat="1" applyFont="1" applyBorder="1" applyAlignment="1">
      <alignment horizontal="right"/>
    </xf>
    <xf numFmtId="17" fontId="17" fillId="20" borderId="0" xfId="49" applyNumberFormat="1" applyFont="1" applyFill="1"/>
    <xf numFmtId="0" fontId="30" fillId="21" borderId="0" xfId="49" applyFont="1" applyFill="1"/>
    <xf numFmtId="43" fontId="18" fillId="22" borderId="0" xfId="22" applyFont="1" applyFill="1"/>
    <xf numFmtId="0" fontId="59" fillId="0" borderId="0" xfId="49" applyFont="1"/>
    <xf numFmtId="43" fontId="60" fillId="0" borderId="0" xfId="49" applyNumberFormat="1" applyFont="1"/>
    <xf numFmtId="43" fontId="34" fillId="22" borderId="0" xfId="22" applyFont="1" applyFill="1"/>
    <xf numFmtId="43" fontId="34" fillId="0" borderId="0" xfId="49" applyNumberFormat="1" applyFont="1"/>
    <xf numFmtId="43" fontId="17" fillId="0" borderId="10" xfId="22" applyFont="1" applyBorder="1" applyAlignment="1">
      <alignment horizontal="right"/>
    </xf>
    <xf numFmtId="179" fontId="0" fillId="0" borderId="0" xfId="0" applyNumberFormat="1"/>
    <xf numFmtId="0" fontId="12" fillId="0" borderId="0" xfId="0" applyFont="1"/>
    <xf numFmtId="0" fontId="0" fillId="0" borderId="0" xfId="0" applyAlignment="1">
      <alignment horizontal="left"/>
    </xf>
    <xf numFmtId="9" fontId="18" fillId="0" borderId="0" xfId="0" applyNumberFormat="1" applyFont="1"/>
    <xf numFmtId="0" fontId="6" fillId="23" borderId="0" xfId="16" applyFont="1" applyFill="1"/>
    <xf numFmtId="0" fontId="25" fillId="23" borderId="0" xfId="16" applyFont="1" applyFill="1"/>
    <xf numFmtId="0" fontId="51" fillId="23" borderId="0" xfId="54" applyFill="1" applyAlignment="1">
      <alignment vertical="center"/>
    </xf>
    <xf numFmtId="0" fontId="25" fillId="23" borderId="0" xfId="16" applyFont="1" applyFill="1" applyAlignment="1">
      <alignment wrapText="1"/>
    </xf>
    <xf numFmtId="15" fontId="15" fillId="23" borderId="0" xfId="16" applyNumberFormat="1" applyFont="1" applyFill="1" applyAlignment="1">
      <alignment horizontal="center" vertical="center" wrapText="1"/>
    </xf>
    <xf numFmtId="170" fontId="15" fillId="23" borderId="0" xfId="16" applyNumberFormat="1" applyFont="1" applyFill="1" applyAlignment="1">
      <alignment horizontal="center" vertical="center" wrapText="1"/>
    </xf>
    <xf numFmtId="0" fontId="18" fillId="23" borderId="0" xfId="49" applyFill="1"/>
    <xf numFmtId="0" fontId="18" fillId="23" borderId="0" xfId="16" applyFill="1"/>
    <xf numFmtId="0" fontId="63" fillId="0" borderId="0" xfId="49" applyFont="1"/>
    <xf numFmtId="0" fontId="63" fillId="24" borderId="0" xfId="0" applyFont="1" applyFill="1"/>
    <xf numFmtId="0" fontId="18" fillId="0" borderId="0" xfId="0" applyFont="1"/>
    <xf numFmtId="4" fontId="0" fillId="0" borderId="0" xfId="0" applyNumberFormat="1" applyAlignment="1">
      <alignment horizontal="right"/>
    </xf>
    <xf numFmtId="4" fontId="18" fillId="0" borderId="0" xfId="22" applyNumberFormat="1" applyFont="1" applyAlignment="1">
      <alignment horizontal="right"/>
    </xf>
    <xf numFmtId="4" fontId="18" fillId="23" borderId="10" xfId="16" applyNumberFormat="1" applyFill="1" applyBorder="1"/>
    <xf numFmtId="43" fontId="58" fillId="0" borderId="10" xfId="22" applyFont="1" applyBorder="1"/>
    <xf numFmtId="43" fontId="47" fillId="22" borderId="0" xfId="22" applyFont="1" applyFill="1"/>
    <xf numFmtId="164" fontId="17" fillId="0" borderId="31" xfId="16" applyNumberFormat="1" applyFont="1" applyBorder="1" applyAlignment="1">
      <alignment horizontal="right"/>
    </xf>
    <xf numFmtId="43" fontId="17" fillId="0" borderId="31" xfId="22" applyFon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14" fillId="0" borderId="5" xfId="36" applyNumberFormat="1" applyBorder="1" applyAlignment="1">
      <alignment horizontal="right"/>
    </xf>
    <xf numFmtId="0" fontId="5" fillId="0" borderId="0" xfId="2"/>
    <xf numFmtId="0" fontId="4" fillId="0" borderId="0" xfId="2" applyFont="1"/>
    <xf numFmtId="0" fontId="36" fillId="12" borderId="33" xfId="1" applyFont="1" applyFill="1" applyBorder="1" applyAlignment="1">
      <alignment horizontal="center" vertical="center"/>
    </xf>
    <xf numFmtId="164" fontId="4" fillId="0" borderId="0" xfId="1" quotePrefix="1" applyNumberFormat="1"/>
    <xf numFmtId="0" fontId="4" fillId="0" borderId="0" xfId="1" applyAlignment="1">
      <alignment horizontal="right"/>
    </xf>
    <xf numFmtId="0" fontId="4" fillId="11" borderId="0" xfId="1" applyFill="1" applyAlignment="1">
      <alignment horizontal="right"/>
    </xf>
    <xf numFmtId="164" fontId="32" fillId="0" borderId="0" xfId="35" applyNumberFormat="1" applyFont="1"/>
    <xf numFmtId="3" fontId="11" fillId="0" borderId="0" xfId="35" applyNumberFormat="1"/>
    <xf numFmtId="0" fontId="7" fillId="0" borderId="0" xfId="0" applyFont="1"/>
    <xf numFmtId="0" fontId="49" fillId="0" borderId="0" xfId="0" applyFont="1"/>
    <xf numFmtId="0" fontId="47" fillId="0" borderId="0" xfId="0" applyFont="1"/>
    <xf numFmtId="164" fontId="17" fillId="0" borderId="0" xfId="0" applyNumberFormat="1" applyFont="1" applyAlignment="1">
      <alignment horizontal="center"/>
    </xf>
    <xf numFmtId="0" fontId="50" fillId="0" borderId="0" xfId="0" applyFont="1"/>
    <xf numFmtId="177" fontId="47" fillId="0" borderId="0" xfId="0" applyNumberFormat="1" applyFont="1"/>
    <xf numFmtId="177" fontId="50" fillId="0" borderId="0" xfId="0" applyNumberFormat="1" applyFont="1"/>
    <xf numFmtId="164" fontId="0" fillId="0" borderId="0" xfId="0" applyNumberFormat="1"/>
    <xf numFmtId="164" fontId="8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0" fillId="0" borderId="7" xfId="0" applyBorder="1"/>
    <xf numFmtId="164" fontId="64" fillId="0" borderId="0" xfId="0" applyNumberFormat="1" applyFont="1" applyAlignment="1">
      <alignment horizontal="center"/>
    </xf>
    <xf numFmtId="164" fontId="64" fillId="0" borderId="7" xfId="0" applyNumberFormat="1" applyFont="1" applyBorder="1" applyAlignment="1">
      <alignment horizontal="center"/>
    </xf>
    <xf numFmtId="164" fontId="65" fillId="0" borderId="9" xfId="0" applyNumberFormat="1" applyFont="1" applyBorder="1"/>
    <xf numFmtId="164" fontId="65" fillId="0" borderId="0" xfId="0" applyNumberFormat="1" applyFont="1"/>
    <xf numFmtId="164" fontId="8" fillId="0" borderId="29" xfId="0" applyNumberFormat="1" applyFont="1" applyBorder="1"/>
    <xf numFmtId="164" fontId="8" fillId="0" borderId="0" xfId="0" applyNumberFormat="1" applyFont="1"/>
    <xf numFmtId="164" fontId="8" fillId="0" borderId="30" xfId="0" applyNumberFormat="1" applyFont="1" applyBorder="1"/>
    <xf numFmtId="0" fontId="4" fillId="0" borderId="0" xfId="57"/>
    <xf numFmtId="0" fontId="4" fillId="0" borderId="0" xfId="57" applyAlignment="1">
      <alignment horizontal="center"/>
    </xf>
    <xf numFmtId="3" fontId="4" fillId="0" borderId="0" xfId="57" applyNumberFormat="1" applyAlignment="1">
      <alignment horizontal="center"/>
    </xf>
    <xf numFmtId="3" fontId="4" fillId="0" borderId="0" xfId="57" applyNumberFormat="1"/>
    <xf numFmtId="0" fontId="4" fillId="0" borderId="0" xfId="57" applyAlignment="1">
      <alignment wrapText="1"/>
    </xf>
    <xf numFmtId="0" fontId="6" fillId="0" borderId="0" xfId="57" applyFont="1"/>
    <xf numFmtId="3" fontId="6" fillId="0" borderId="0" xfId="57" applyNumberFormat="1" applyFont="1" applyAlignment="1">
      <alignment horizontal="center"/>
    </xf>
    <xf numFmtId="3" fontId="6" fillId="0" borderId="0" xfId="57" applyNumberFormat="1" applyFont="1"/>
    <xf numFmtId="0" fontId="6" fillId="0" borderId="0" xfId="57" applyFont="1" applyAlignment="1">
      <alignment horizontal="center"/>
    </xf>
    <xf numFmtId="171" fontId="6" fillId="9" borderId="8" xfId="57" applyNumberFormat="1" applyFont="1" applyFill="1" applyBorder="1"/>
    <xf numFmtId="171" fontId="4" fillId="0" borderId="0" xfId="57" applyNumberFormat="1"/>
    <xf numFmtId="171" fontId="6" fillId="0" borderId="0" xfId="57" applyNumberFormat="1" applyFont="1"/>
    <xf numFmtId="172" fontId="6" fillId="0" borderId="0" xfId="57" applyNumberFormat="1" applyFont="1"/>
    <xf numFmtId="172" fontId="26" fillId="0" borderId="0" xfId="57" applyNumberFormat="1" applyFont="1"/>
    <xf numFmtId="172" fontId="26" fillId="9" borderId="9" xfId="57" applyNumberFormat="1" applyFont="1" applyFill="1" applyBorder="1"/>
    <xf numFmtId="171" fontId="6" fillId="9" borderId="9" xfId="57" applyNumberFormat="1" applyFont="1" applyFill="1" applyBorder="1"/>
    <xf numFmtId="171" fontId="26" fillId="0" borderId="0" xfId="57" applyNumberFormat="1" applyFont="1"/>
    <xf numFmtId="172" fontId="6" fillId="9" borderId="9" xfId="57" applyNumberFormat="1" applyFont="1" applyFill="1" applyBorder="1"/>
    <xf numFmtId="3" fontId="6" fillId="9" borderId="9" xfId="57" applyNumberFormat="1" applyFont="1" applyFill="1" applyBorder="1"/>
    <xf numFmtId="0" fontId="4" fillId="0" borderId="0" xfId="57" applyAlignment="1">
      <alignment horizontal="left" indent="2"/>
    </xf>
    <xf numFmtId="174" fontId="4" fillId="0" borderId="0" xfId="57" applyNumberFormat="1"/>
    <xf numFmtId="0" fontId="4" fillId="0" borderId="7" xfId="57" applyBorder="1"/>
    <xf numFmtId="0" fontId="6" fillId="0" borderId="8" xfId="57" applyFont="1" applyBorder="1" applyAlignment="1">
      <alignment horizontal="center"/>
    </xf>
    <xf numFmtId="0" fontId="6" fillId="0" borderId="9" xfId="57" applyFont="1" applyBorder="1" applyAlignment="1">
      <alignment horizontal="center"/>
    </xf>
    <xf numFmtId="0" fontId="4" fillId="0" borderId="7" xfId="57" applyBorder="1" applyAlignment="1">
      <alignment horizontal="center"/>
    </xf>
    <xf numFmtId="10" fontId="4" fillId="0" borderId="8" xfId="20" applyNumberFormat="1" applyFont="1" applyBorder="1"/>
    <xf numFmtId="10" fontId="4" fillId="0" borderId="8" xfId="20" applyNumberFormat="1" applyFont="1" applyFill="1" applyBorder="1"/>
    <xf numFmtId="10" fontId="4" fillId="0" borderId="0" xfId="20" applyNumberFormat="1" applyFont="1" applyBorder="1"/>
    <xf numFmtId="9" fontId="4" fillId="0" borderId="0" xfId="20" applyFont="1" applyBorder="1" applyAlignment="1">
      <alignment horizontal="center"/>
    </xf>
    <xf numFmtId="171" fontId="4" fillId="0" borderId="9" xfId="57" applyNumberFormat="1" applyBorder="1"/>
    <xf numFmtId="3" fontId="4" fillId="0" borderId="9" xfId="57" applyNumberFormat="1" applyBorder="1"/>
    <xf numFmtId="3" fontId="4" fillId="0" borderId="7" xfId="57" applyNumberFormat="1" applyBorder="1"/>
    <xf numFmtId="4" fontId="4" fillId="0" borderId="9" xfId="57" applyNumberFormat="1" applyBorder="1"/>
    <xf numFmtId="10" fontId="27" fillId="0" borderId="9" xfId="15" applyNumberFormat="1" applyFont="1" applyFill="1" applyBorder="1"/>
    <xf numFmtId="10" fontId="4" fillId="0" borderId="0" xfId="15" applyNumberFormat="1" applyFont="1" applyBorder="1"/>
    <xf numFmtId="3" fontId="4" fillId="9" borderId="7" xfId="57" applyNumberFormat="1" applyFill="1" applyBorder="1"/>
    <xf numFmtId="173" fontId="4" fillId="9" borderId="7" xfId="57" applyNumberFormat="1" applyFill="1" applyBorder="1"/>
    <xf numFmtId="173" fontId="4" fillId="0" borderId="0" xfId="57" applyNumberFormat="1"/>
    <xf numFmtId="172" fontId="4" fillId="0" borderId="0" xfId="57" applyNumberFormat="1"/>
    <xf numFmtId="172" fontId="4" fillId="9" borderId="9" xfId="57" applyNumberFormat="1" applyFill="1" applyBorder="1"/>
    <xf numFmtId="3" fontId="4" fillId="9" borderId="9" xfId="57" applyNumberFormat="1" applyFill="1" applyBorder="1"/>
    <xf numFmtId="176" fontId="4" fillId="0" borderId="0" xfId="15" applyNumberFormat="1" applyFont="1"/>
    <xf numFmtId="3" fontId="4" fillId="15" borderId="0" xfId="57" applyNumberFormat="1" applyFill="1"/>
    <xf numFmtId="3" fontId="4" fillId="0" borderId="32" xfId="57" applyNumberFormat="1" applyBorder="1"/>
    <xf numFmtId="10" fontId="0" fillId="0" borderId="8" xfId="15" applyNumberFormat="1" applyFont="1" applyBorder="1" applyAlignment="1">
      <alignment horizontal="center"/>
    </xf>
    <xf numFmtId="10" fontId="12" fillId="0" borderId="8" xfId="15" applyNumberFormat="1" applyFont="1" applyBorder="1" applyAlignment="1">
      <alignment horizontal="right"/>
    </xf>
    <xf numFmtId="0" fontId="18" fillId="0" borderId="0" xfId="65"/>
    <xf numFmtId="0" fontId="18" fillId="0" borderId="0" xfId="65" applyAlignment="1">
      <alignment wrapText="1"/>
    </xf>
    <xf numFmtId="164" fontId="18" fillId="0" borderId="0" xfId="65" applyNumberFormat="1" applyAlignment="1">
      <alignment horizontal="center"/>
    </xf>
    <xf numFmtId="0" fontId="42" fillId="0" borderId="0" xfId="65" applyFont="1"/>
    <xf numFmtId="0" fontId="18" fillId="0" borderId="0" xfId="65" applyAlignment="1">
      <alignment vertical="center"/>
    </xf>
    <xf numFmtId="40" fontId="17" fillId="8" borderId="0" xfId="65" applyNumberFormat="1" applyFont="1" applyFill="1" applyAlignment="1">
      <alignment horizontal="center" vertical="center" wrapText="1"/>
    </xf>
    <xf numFmtId="0" fontId="18" fillId="0" borderId="0" xfId="65" applyAlignment="1">
      <alignment horizontal="left"/>
    </xf>
    <xf numFmtId="9" fontId="18" fillId="0" borderId="0" xfId="65" applyNumberFormat="1" applyAlignment="1">
      <alignment horizontal="center"/>
    </xf>
    <xf numFmtId="169" fontId="17" fillId="0" borderId="10" xfId="65" applyNumberFormat="1" applyFont="1" applyBorder="1" applyAlignment="1">
      <alignment horizontal="right"/>
    </xf>
    <xf numFmtId="9" fontId="17" fillId="0" borderId="10" xfId="65" applyNumberFormat="1" applyFont="1" applyBorder="1" applyAlignment="1">
      <alignment horizontal="center"/>
    </xf>
    <xf numFmtId="43" fontId="17" fillId="0" borderId="10" xfId="65" applyNumberFormat="1" applyFont="1" applyBorder="1"/>
    <xf numFmtId="9" fontId="17" fillId="0" borderId="0" xfId="65" applyNumberFormat="1" applyFont="1" applyAlignment="1">
      <alignment horizontal="center"/>
    </xf>
    <xf numFmtId="169" fontId="17" fillId="0" borderId="0" xfId="65" applyNumberFormat="1" applyFont="1" applyAlignment="1">
      <alignment horizontal="right"/>
    </xf>
    <xf numFmtId="164" fontId="4" fillId="25" borderId="0" xfId="1" applyNumberFormat="1" applyFill="1"/>
    <xf numFmtId="0" fontId="7" fillId="0" borderId="0" xfId="57" applyFont="1" applyAlignment="1">
      <alignment horizontal="center"/>
    </xf>
    <xf numFmtId="3" fontId="4" fillId="13" borderId="0" xfId="1" applyNumberFormat="1" applyFill="1" applyAlignment="1">
      <alignment horizontal="center" wrapText="1"/>
    </xf>
    <xf numFmtId="0" fontId="0" fillId="0" borderId="0" xfId="0" applyAlignment="1">
      <alignment vertical="center"/>
    </xf>
    <xf numFmtId="41" fontId="0" fillId="0" borderId="0" xfId="0" applyNumberFormat="1" applyAlignment="1">
      <alignment horizontal="center"/>
    </xf>
    <xf numFmtId="41" fontId="0" fillId="0" borderId="0" xfId="0" applyNumberFormat="1"/>
    <xf numFmtId="0" fontId="0" fillId="0" borderId="0" xfId="0" applyAlignment="1">
      <alignment horizontal="center"/>
    </xf>
    <xf numFmtId="41" fontId="12" fillId="0" borderId="0" xfId="0" applyNumberFormat="1" applyFont="1"/>
    <xf numFmtId="0" fontId="0" fillId="0" borderId="0" xfId="0" applyAlignment="1">
      <alignment horizontal="right"/>
    </xf>
    <xf numFmtId="3" fontId="0" fillId="0" borderId="0" xfId="0" applyNumberFormat="1"/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0" fillId="0" borderId="23" xfId="0" applyBorder="1"/>
    <xf numFmtId="0" fontId="0" fillId="0" borderId="24" xfId="0" applyBorder="1"/>
    <xf numFmtId="3" fontId="4" fillId="0" borderId="23" xfId="1" applyNumberFormat="1" applyBorder="1" applyAlignment="1">
      <alignment horizontal="center"/>
    </xf>
    <xf numFmtId="3" fontId="4" fillId="0" borderId="25" xfId="1" applyNumberFormat="1" applyBorder="1" applyAlignment="1">
      <alignment horizontal="center"/>
    </xf>
    <xf numFmtId="3" fontId="4" fillId="0" borderId="24" xfId="1" applyNumberFormat="1" applyBorder="1" applyAlignment="1">
      <alignment horizontal="center"/>
    </xf>
    <xf numFmtId="41" fontId="4" fillId="0" borderId="24" xfId="1" applyNumberFormat="1" applyBorder="1" applyAlignment="1">
      <alignment horizontal="center" wrapText="1"/>
    </xf>
    <xf numFmtId="3" fontId="4" fillId="0" borderId="19" xfId="1" applyNumberFormat="1" applyBorder="1" applyAlignment="1">
      <alignment horizontal="center" wrapText="1"/>
    </xf>
    <xf numFmtId="0" fontId="0" fillId="0" borderId="19" xfId="0" applyBorder="1"/>
    <xf numFmtId="0" fontId="0" fillId="0" borderId="26" xfId="0" applyBorder="1"/>
    <xf numFmtId="3" fontId="4" fillId="0" borderId="19" xfId="1" applyNumberFormat="1" applyBorder="1" applyAlignment="1">
      <alignment horizontal="center"/>
    </xf>
    <xf numFmtId="3" fontId="6" fillId="0" borderId="27" xfId="1" applyNumberFormat="1" applyFont="1" applyBorder="1" applyAlignment="1">
      <alignment horizontal="center"/>
    </xf>
    <xf numFmtId="0" fontId="0" fillId="0" borderId="28" xfId="0" applyBorder="1"/>
    <xf numFmtId="3" fontId="6" fillId="0" borderId="22" xfId="1" applyNumberFormat="1" applyFont="1" applyBorder="1" applyAlignment="1">
      <alignment horizontal="center"/>
    </xf>
    <xf numFmtId="0" fontId="6" fillId="13" borderId="22" xfId="1" applyFont="1" applyFill="1" applyBorder="1" applyAlignment="1">
      <alignment horizontal="center"/>
    </xf>
    <xf numFmtId="3" fontId="6" fillId="13" borderId="22" xfId="1" applyNumberFormat="1" applyFont="1" applyFill="1" applyBorder="1" applyAlignment="1">
      <alignment horizontal="center"/>
    </xf>
    <xf numFmtId="3" fontId="6" fillId="0" borderId="28" xfId="1" applyNumberFormat="1" applyFont="1" applyBorder="1" applyAlignment="1">
      <alignment horizontal="center"/>
    </xf>
    <xf numFmtId="41" fontId="6" fillId="0" borderId="28" xfId="1" applyNumberFormat="1" applyFont="1" applyBorder="1" applyAlignment="1">
      <alignment horizontal="center"/>
    </xf>
    <xf numFmtId="169" fontId="12" fillId="14" borderId="21" xfId="0" applyNumberFormat="1" applyFont="1" applyFill="1" applyBorder="1"/>
    <xf numFmtId="169" fontId="12" fillId="14" borderId="20" xfId="0" applyNumberFormat="1" applyFont="1" applyFill="1" applyBorder="1"/>
    <xf numFmtId="41" fontId="12" fillId="14" borderId="2" xfId="0" applyNumberFormat="1" applyFont="1" applyFill="1" applyBorder="1" applyAlignment="1">
      <alignment horizontal="center"/>
    </xf>
    <xf numFmtId="169" fontId="0" fillId="0" borderId="19" xfId="0" applyNumberFormat="1" applyBorder="1"/>
    <xf numFmtId="41" fontId="0" fillId="0" borderId="26" xfId="0" applyNumberFormat="1" applyBorder="1" applyAlignment="1">
      <alignment horizontal="center"/>
    </xf>
    <xf numFmtId="9" fontId="0" fillId="0" borderId="26" xfId="0" applyNumberFormat="1" applyBorder="1" applyAlignment="1">
      <alignment horizontal="center"/>
    </xf>
    <xf numFmtId="0" fontId="44" fillId="0" borderId="19" xfId="0" applyFont="1" applyBorder="1"/>
    <xf numFmtId="169" fontId="0" fillId="0" borderId="26" xfId="0" applyNumberFormat="1" applyBorder="1" applyAlignment="1">
      <alignment horizontal="center"/>
    </xf>
    <xf numFmtId="41" fontId="12" fillId="14" borderId="20" xfId="0" applyNumberFormat="1" applyFont="1" applyFill="1" applyBorder="1"/>
    <xf numFmtId="0" fontId="16" fillId="0" borderId="19" xfId="1" applyFont="1" applyBorder="1"/>
    <xf numFmtId="41" fontId="0" fillId="0" borderId="19" xfId="0" applyNumberFormat="1" applyBorder="1"/>
    <xf numFmtId="0" fontId="45" fillId="0" borderId="19" xfId="0" applyFont="1" applyBorder="1"/>
    <xf numFmtId="41" fontId="12" fillId="8" borderId="20" xfId="0" applyNumberFormat="1" applyFont="1" applyFill="1" applyBorder="1"/>
    <xf numFmtId="41" fontId="12" fillId="8" borderId="2" xfId="0" applyNumberFormat="1" applyFont="1" applyFill="1" applyBorder="1"/>
    <xf numFmtId="41" fontId="12" fillId="8" borderId="2" xfId="0" applyNumberFormat="1" applyFont="1" applyFill="1" applyBorder="1" applyAlignment="1">
      <alignment horizontal="center"/>
    </xf>
    <xf numFmtId="41" fontId="12" fillId="0" borderId="34" xfId="0" applyNumberFormat="1" applyFont="1" applyBorder="1" applyAlignment="1">
      <alignment horizontal="center"/>
    </xf>
    <xf numFmtId="0" fontId="0" fillId="26" borderId="0" xfId="0" applyFill="1"/>
    <xf numFmtId="0" fontId="40" fillId="0" borderId="19" xfId="0" applyFont="1" applyBorder="1"/>
    <xf numFmtId="178" fontId="12" fillId="14" borderId="20" xfId="0" applyNumberFormat="1" applyFont="1" applyFill="1" applyBorder="1"/>
    <xf numFmtId="178" fontId="12" fillId="8" borderId="20" xfId="0" applyNumberFormat="1" applyFont="1" applyFill="1" applyBorder="1"/>
    <xf numFmtId="169" fontId="0" fillId="0" borderId="23" xfId="0" applyNumberFormat="1" applyBorder="1"/>
    <xf numFmtId="169" fontId="0" fillId="0" borderId="25" xfId="0" applyNumberFormat="1" applyBorder="1"/>
    <xf numFmtId="169" fontId="0" fillId="13" borderId="25" xfId="0" applyNumberFormat="1" applyFill="1" applyBorder="1"/>
    <xf numFmtId="169" fontId="0" fillId="0" borderId="24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7" xfId="0" applyNumberFormat="1" applyBorder="1"/>
    <xf numFmtId="41" fontId="0" fillId="0" borderId="22" xfId="0" applyNumberFormat="1" applyBorder="1"/>
    <xf numFmtId="178" fontId="0" fillId="13" borderId="22" xfId="0" applyNumberFormat="1" applyFill="1" applyBorder="1"/>
    <xf numFmtId="178" fontId="0" fillId="0" borderId="22" xfId="0" applyNumberFormat="1" applyBorder="1"/>
    <xf numFmtId="41" fontId="0" fillId="0" borderId="22" xfId="0" applyNumberFormat="1" applyBorder="1" applyAlignment="1">
      <alignment horizontal="center"/>
    </xf>
    <xf numFmtId="41" fontId="0" fillId="0" borderId="28" xfId="0" applyNumberForma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7" xfId="0" applyBorder="1"/>
    <xf numFmtId="0" fontId="0" fillId="0" borderId="22" xfId="0" applyBorder="1"/>
    <xf numFmtId="41" fontId="0" fillId="13" borderId="22" xfId="0" applyNumberFormat="1" applyFill="1" applyBorder="1"/>
    <xf numFmtId="0" fontId="0" fillId="0" borderId="22" xfId="0" applyBorder="1" applyAlignment="1">
      <alignment horizontal="center"/>
    </xf>
    <xf numFmtId="169" fontId="0" fillId="0" borderId="0" xfId="0" applyNumberFormat="1"/>
    <xf numFmtId="3" fontId="4" fillId="0" borderId="0" xfId="1" applyNumberFormat="1" applyAlignment="1">
      <alignment horizontal="center"/>
    </xf>
    <xf numFmtId="3" fontId="4" fillId="13" borderId="0" xfId="1" applyNumberFormat="1" applyFill="1" applyAlignment="1">
      <alignment horizontal="center"/>
    </xf>
    <xf numFmtId="178" fontId="0" fillId="13" borderId="0" xfId="0" applyNumberFormat="1" applyFill="1"/>
    <xf numFmtId="41" fontId="0" fillId="13" borderId="0" xfId="0" applyNumberFormat="1" applyFill="1"/>
    <xf numFmtId="169" fontId="0" fillId="13" borderId="0" xfId="0" applyNumberFormat="1" applyFill="1"/>
    <xf numFmtId="0" fontId="45" fillId="0" borderId="0" xfId="0" applyFont="1"/>
    <xf numFmtId="0" fontId="32" fillId="0" borderId="0" xfId="0" applyFont="1"/>
    <xf numFmtId="169" fontId="12" fillId="14" borderId="2" xfId="0" applyNumberFormat="1" applyFont="1" applyFill="1" applyBorder="1"/>
    <xf numFmtId="41" fontId="12" fillId="14" borderId="2" xfId="0" applyNumberFormat="1" applyFont="1" applyFill="1" applyBorder="1"/>
    <xf numFmtId="3" fontId="4" fillId="26" borderId="25" xfId="1" applyNumberFormat="1" applyFill="1" applyBorder="1" applyAlignment="1">
      <alignment horizontal="center"/>
    </xf>
    <xf numFmtId="3" fontId="6" fillId="26" borderId="22" xfId="1" applyNumberFormat="1" applyFont="1" applyFill="1" applyBorder="1" applyAlignment="1">
      <alignment horizontal="center"/>
    </xf>
    <xf numFmtId="178" fontId="0" fillId="0" borderId="0" xfId="0" applyNumberFormat="1"/>
    <xf numFmtId="169" fontId="0" fillId="26" borderId="0" xfId="0" applyNumberFormat="1" applyFill="1"/>
    <xf numFmtId="169" fontId="12" fillId="26" borderId="20" xfId="0" applyNumberFormat="1" applyFont="1" applyFill="1" applyBorder="1"/>
    <xf numFmtId="41" fontId="0" fillId="26" borderId="0" xfId="0" applyNumberFormat="1" applyFill="1"/>
    <xf numFmtId="41" fontId="0" fillId="15" borderId="0" xfId="0" applyNumberFormat="1" applyFill="1"/>
    <xf numFmtId="169" fontId="0" fillId="26" borderId="25" xfId="0" applyNumberFormat="1" applyFill="1" applyBorder="1"/>
    <xf numFmtId="41" fontId="12" fillId="26" borderId="0" xfId="0" applyNumberFormat="1" applyFont="1" applyFill="1"/>
    <xf numFmtId="41" fontId="0" fillId="26" borderId="22" xfId="0" applyNumberFormat="1" applyFill="1" applyBorder="1"/>
    <xf numFmtId="41" fontId="12" fillId="26" borderId="20" xfId="0" applyNumberFormat="1" applyFont="1" applyFill="1" applyBorder="1"/>
    <xf numFmtId="0" fontId="0" fillId="26" borderId="25" xfId="0" applyFill="1" applyBorder="1"/>
    <xf numFmtId="0" fontId="0" fillId="26" borderId="22" xfId="0" applyFill="1" applyBorder="1"/>
    <xf numFmtId="3" fontId="4" fillId="26" borderId="24" xfId="1" applyNumberFormat="1" applyFill="1" applyBorder="1" applyAlignment="1">
      <alignment horizontal="center"/>
    </xf>
    <xf numFmtId="3" fontId="6" fillId="26" borderId="28" xfId="1" applyNumberFormat="1" applyFont="1" applyFill="1" applyBorder="1" applyAlignment="1">
      <alignment horizontal="center"/>
    </xf>
    <xf numFmtId="169" fontId="0" fillId="26" borderId="26" xfId="0" applyNumberFormat="1" applyFill="1" applyBorder="1"/>
    <xf numFmtId="41" fontId="0" fillId="26" borderId="26" xfId="0" applyNumberFormat="1" applyFill="1" applyBorder="1"/>
    <xf numFmtId="169" fontId="0" fillId="26" borderId="24" xfId="0" applyNumberFormat="1" applyFill="1" applyBorder="1"/>
    <xf numFmtId="41" fontId="12" fillId="26" borderId="26" xfId="0" applyNumberFormat="1" applyFont="1" applyFill="1" applyBorder="1"/>
    <xf numFmtId="0" fontId="0" fillId="26" borderId="26" xfId="0" applyFill="1" applyBorder="1"/>
    <xf numFmtId="41" fontId="12" fillId="0" borderId="0" xfId="0" applyNumberFormat="1" applyFont="1" applyAlignment="1">
      <alignment horizontal="center"/>
    </xf>
    <xf numFmtId="41" fontId="0" fillId="26" borderId="28" xfId="0" applyNumberFormat="1" applyFill="1" applyBorder="1"/>
    <xf numFmtId="0" fontId="0" fillId="26" borderId="24" xfId="0" applyFill="1" applyBorder="1"/>
    <xf numFmtId="0" fontId="0" fillId="26" borderId="28" xfId="0" applyFill="1" applyBorder="1"/>
    <xf numFmtId="41" fontId="0" fillId="0" borderId="26" xfId="0" applyNumberFormat="1" applyBorder="1"/>
    <xf numFmtId="41" fontId="12" fillId="27" borderId="2" xfId="0" applyNumberFormat="1" applyFont="1" applyFill="1" applyBorder="1"/>
    <xf numFmtId="3" fontId="66" fillId="7" borderId="4" xfId="1" applyNumberFormat="1" applyFont="1" applyFill="1" applyBorder="1" applyAlignment="1">
      <alignment horizontal="center" wrapText="1"/>
    </xf>
    <xf numFmtId="3" fontId="67" fillId="7" borderId="4" xfId="1" applyNumberFormat="1" applyFont="1" applyFill="1" applyBorder="1" applyAlignment="1">
      <alignment horizontal="center" wrapText="1"/>
    </xf>
    <xf numFmtId="3" fontId="67" fillId="0" borderId="4" xfId="1" applyNumberFormat="1" applyFont="1" applyBorder="1" applyAlignment="1">
      <alignment horizontal="center" wrapText="1"/>
    </xf>
    <xf numFmtId="164" fontId="4" fillId="26" borderId="0" xfId="1" applyNumberFormat="1" applyFill="1"/>
    <xf numFmtId="164" fontId="5" fillId="26" borderId="0" xfId="2" applyNumberFormat="1" applyFill="1"/>
    <xf numFmtId="0" fontId="4" fillId="25" borderId="0" xfId="1" applyFill="1"/>
    <xf numFmtId="0" fontId="36" fillId="12" borderId="3" xfId="1" applyFont="1" applyFill="1" applyBorder="1" applyAlignment="1">
      <alignment horizontal="center" vertical="center" wrapText="1"/>
    </xf>
    <xf numFmtId="0" fontId="68" fillId="0" borderId="0" xfId="0" applyFont="1"/>
    <xf numFmtId="0" fontId="6" fillId="0" borderId="0" xfId="16" applyFont="1" applyAlignment="1">
      <alignment wrapText="1"/>
    </xf>
    <xf numFmtId="0" fontId="18" fillId="0" borderId="0" xfId="65" applyAlignment="1">
      <alignment wrapText="1"/>
    </xf>
    <xf numFmtId="0" fontId="17" fillId="0" borderId="0" xfId="16" applyFont="1" applyAlignment="1">
      <alignment horizontal="center" wrapText="1"/>
    </xf>
    <xf numFmtId="0" fontId="6" fillId="0" borderId="0" xfId="16" applyFont="1"/>
    <xf numFmtId="0" fontId="18" fillId="0" borderId="0" xfId="65"/>
    <xf numFmtId="0" fontId="8" fillId="0" borderId="0" xfId="16" applyFont="1"/>
    <xf numFmtId="43" fontId="19" fillId="0" borderId="0" xfId="9" applyNumberFormat="1" applyFont="1" applyAlignment="1">
      <alignment horizontal="center"/>
    </xf>
    <xf numFmtId="0" fontId="19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3" fontId="4" fillId="26" borderId="26" xfId="1" applyNumberFormat="1" applyFill="1" applyBorder="1" applyAlignment="1">
      <alignment horizontal="center" vertical="center" wrapText="1"/>
    </xf>
    <xf numFmtId="0" fontId="12" fillId="14" borderId="21" xfId="0" applyFont="1" applyFill="1" applyBorder="1" applyAlignment="1">
      <alignment horizontal="left"/>
    </xf>
    <xf numFmtId="0" fontId="12" fillId="14" borderId="2" xfId="0" applyFont="1" applyFill="1" applyBorder="1" applyAlignment="1">
      <alignment horizontal="left"/>
    </xf>
    <xf numFmtId="41" fontId="4" fillId="0" borderId="26" xfId="1" applyNumberFormat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left"/>
    </xf>
    <xf numFmtId="0" fontId="12" fillId="8" borderId="2" xfId="0" applyFont="1" applyFill="1" applyBorder="1" applyAlignment="1">
      <alignment horizontal="left"/>
    </xf>
    <xf numFmtId="3" fontId="4" fillId="13" borderId="25" xfId="1" applyNumberFormat="1" applyFill="1" applyBorder="1" applyAlignment="1">
      <alignment horizontal="center" wrapText="1"/>
    </xf>
    <xf numFmtId="3" fontId="4" fillId="13" borderId="0" xfId="1" applyNumberFormat="1" applyFill="1" applyAlignment="1">
      <alignment horizontal="center" wrapText="1"/>
    </xf>
    <xf numFmtId="0" fontId="12" fillId="0" borderId="19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3" fontId="4" fillId="0" borderId="0" xfId="1" applyNumberFormat="1" applyAlignment="1">
      <alignment horizontal="center" vertical="center" wrapText="1"/>
    </xf>
    <xf numFmtId="3" fontId="4" fillId="26" borderId="0" xfId="1" applyNumberFormat="1" applyFill="1" applyAlignment="1">
      <alignment horizontal="center" vertical="center" wrapText="1"/>
    </xf>
    <xf numFmtId="3" fontId="4" fillId="0" borderId="26" xfId="1" applyNumberForma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17" fillId="19" borderId="0" xfId="49" applyFont="1" applyFill="1" applyAlignment="1">
      <alignment horizontal="center" vertical="center" wrapText="1"/>
    </xf>
    <xf numFmtId="0" fontId="6" fillId="19" borderId="0" xfId="16" applyFont="1" applyFill="1" applyAlignment="1">
      <alignment horizontal="center" vertical="center" wrapText="1"/>
    </xf>
    <xf numFmtId="168" fontId="6" fillId="16" borderId="0" xfId="16" applyNumberFormat="1" applyFont="1" applyFill="1" applyAlignment="1">
      <alignment horizontal="center" vertical="center" wrapText="1"/>
    </xf>
    <xf numFmtId="168" fontId="6" fillId="17" borderId="0" xfId="16" applyNumberFormat="1" applyFont="1" applyFill="1" applyAlignment="1">
      <alignment horizontal="center" vertical="center" wrapText="1"/>
    </xf>
    <xf numFmtId="168" fontId="6" fillId="10" borderId="0" xfId="16" applyNumberFormat="1" applyFont="1" applyFill="1" applyAlignment="1">
      <alignment horizontal="center" vertical="center" wrapText="1"/>
    </xf>
    <xf numFmtId="168" fontId="6" fillId="18" borderId="0" xfId="16" applyNumberFormat="1" applyFont="1" applyFill="1" applyAlignment="1">
      <alignment horizontal="center" vertical="center" wrapText="1"/>
    </xf>
    <xf numFmtId="168" fontId="6" fillId="3" borderId="0" xfId="16" applyNumberFormat="1" applyFont="1" applyFill="1" applyAlignment="1">
      <alignment horizontal="center" vertical="center" wrapText="1"/>
    </xf>
    <xf numFmtId="0" fontId="18" fillId="19" borderId="0" xfId="49" applyFill="1" applyAlignment="1">
      <alignment horizontal="center" vertical="center" wrapText="1"/>
    </xf>
    <xf numFmtId="0" fontId="12" fillId="19" borderId="0" xfId="0" applyFont="1" applyFill="1" applyAlignment="1">
      <alignment horizontal="center"/>
    </xf>
    <xf numFmtId="0" fontId="7" fillId="0" borderId="0" xfId="57" applyFont="1" applyAlignment="1">
      <alignment horizontal="center"/>
    </xf>
  </cellXfs>
  <cellStyles count="74">
    <cellStyle name="Comma" xfId="22" builtinId="3"/>
    <cellStyle name="Comma 2" xfId="26" xr:uid="{00000000-0005-0000-0000-000001000000}"/>
    <cellStyle name="Comma 2 2" xfId="37" xr:uid="{00000000-0005-0000-0000-000002000000}"/>
    <cellStyle name="Comma 2 2 2" xfId="50" xr:uid="{0EE3ED2F-20BF-4892-A9E7-D7DB6CF6BC52}"/>
    <cellStyle name="Comma 2 2 2 2" xfId="69" xr:uid="{6902215A-A640-4AE4-966F-50DF1F0E06FC}"/>
    <cellStyle name="Comma 2 2 3" xfId="63" xr:uid="{35598104-0981-4CC1-9981-A0706660EAA1}"/>
    <cellStyle name="Comma 2 3" xfId="44" xr:uid="{06EA7C1C-8CF0-45A7-80A4-71620B61D3BE}"/>
    <cellStyle name="Comma 2 3 2" xfId="67" xr:uid="{92850DD6-7CC3-4381-84DB-276644B58FD8}"/>
    <cellStyle name="Comma 2 4" xfId="60" xr:uid="{BDFDA97B-C1E6-45A6-AFB5-A8719301FD44}"/>
    <cellStyle name="Comma 3" xfId="33" xr:uid="{00000000-0005-0000-0000-000003000000}"/>
    <cellStyle name="Comma 3 2" xfId="45" xr:uid="{CB1B9493-11A0-4A9E-B7E2-AD66D01B6C5C}"/>
    <cellStyle name="Comma 3 2 2" xfId="68" xr:uid="{096836F5-75F7-45B5-8395-E83D9F3C6FC8}"/>
    <cellStyle name="Comma 3 3" xfId="62" xr:uid="{AF0DD13E-CE18-4885-A5FE-90FA2CCC17F7}"/>
    <cellStyle name="Comma 4" xfId="38" xr:uid="{89AC24A3-208A-4FD6-878B-B2859C159213}"/>
    <cellStyle name="Comma 4 2" xfId="51" xr:uid="{036C6E89-2603-4860-AEC9-921781B8F0D4}"/>
    <cellStyle name="Comma 4 2 2" xfId="70" xr:uid="{694D73DC-074A-40CE-B4BB-AC7F0969DBA4}"/>
    <cellStyle name="Comma 4 3" xfId="64" xr:uid="{80E07D6F-E5A2-48C1-8CDC-9DFFF9F9A7F7}"/>
    <cellStyle name="Comma 5" xfId="43" xr:uid="{F67463AC-E9CE-4182-8630-26FE7D5C9D83}"/>
    <cellStyle name="Comma 5 2" xfId="66" xr:uid="{4F7A5C3B-F68D-4BDF-8285-6D55E7D8A391}"/>
    <cellStyle name="Comma 6" xfId="53" xr:uid="{ADC5865B-655C-4FCB-B9AA-530FC3A21151}"/>
    <cellStyle name="Comma 6 2" xfId="71" xr:uid="{80EE0449-9F8B-427E-A5F9-118676E9AEE6}"/>
    <cellStyle name="Comma 7" xfId="59" xr:uid="{18F05642-DF93-4343-B527-428341BF9B93}"/>
    <cellStyle name="Hyperlink" xfId="4" builtinId="8"/>
    <cellStyle name="Normal" xfId="0" builtinId="0"/>
    <cellStyle name="Normal 10" xfId="36" xr:uid="{00000000-0005-0000-0000-000006000000}"/>
    <cellStyle name="Normal 11" xfId="54" xr:uid="{C6EA4E3C-FC98-4912-AB1A-C94A14DC7534}"/>
    <cellStyle name="Normal 11 2" xfId="72" xr:uid="{CBAFC2D4-7DAC-48E2-A497-D8D209B077BB}"/>
    <cellStyle name="Normal 2" xfId="1" xr:uid="{00000000-0005-0000-0000-000007000000}"/>
    <cellStyle name="Normal 2 2" xfId="2" xr:uid="{00000000-0005-0000-0000-000008000000}"/>
    <cellStyle name="Normal 2 2 2" xfId="55" xr:uid="{6A833682-A93D-4F3F-832A-67C80AF01AD6}"/>
    <cellStyle name="Normal 2 3" xfId="16" xr:uid="{00000000-0005-0000-0000-000009000000}"/>
    <cellStyle name="Normal 2 4" xfId="35" xr:uid="{00000000-0005-0000-0000-00000A000000}"/>
    <cellStyle name="Normal 2 7" xfId="9" xr:uid="{00000000-0005-0000-0000-00000B000000}"/>
    <cellStyle name="Normal 2_Appendix 1a" xfId="5" xr:uid="{00000000-0005-0000-0000-00000C000000}"/>
    <cellStyle name="Normal 2_Appendix 1a_1" xfId="40" xr:uid="{3B3894EF-CBEE-48B7-8ACD-BFD369B2B262}"/>
    <cellStyle name="Normal 2_Appendix 1b" xfId="39" xr:uid="{AA5B685C-0F62-49A8-A89E-D5B6C9D50A0D}"/>
    <cellStyle name="Normal 2_I&amp;E piv" xfId="7" xr:uid="{00000000-0005-0000-0000-00000D000000}"/>
    <cellStyle name="Normal 2_Sheet8" xfId="6" xr:uid="{00000000-0005-0000-0000-00000E000000}"/>
    <cellStyle name="Normal 20" xfId="19" xr:uid="{00000000-0005-0000-0000-00000F000000}"/>
    <cellStyle name="Normal 3" xfId="8" xr:uid="{00000000-0005-0000-0000-000010000000}"/>
    <cellStyle name="Normal 3 2" xfId="73" xr:uid="{A73BF287-DD8F-4285-A2F5-79D20B532D2B}"/>
    <cellStyle name="Normal 3 2 3" xfId="13" xr:uid="{00000000-0005-0000-0000-000011000000}"/>
    <cellStyle name="Normal 37" xfId="12" xr:uid="{00000000-0005-0000-0000-000012000000}"/>
    <cellStyle name="Normal 4" xfId="10" xr:uid="{00000000-0005-0000-0000-000013000000}"/>
    <cellStyle name="Normal 4 2" xfId="18" xr:uid="{00000000-0005-0000-0000-000014000000}"/>
    <cellStyle name="Normal 4 2 2" xfId="56" xr:uid="{155C44C7-7B48-4346-A765-2B5982D145E0}"/>
    <cellStyle name="Normal 4 3" xfId="25" xr:uid="{00000000-0005-0000-0000-000015000000}"/>
    <cellStyle name="Normal 4 5" xfId="11" xr:uid="{00000000-0005-0000-0000-000016000000}"/>
    <cellStyle name="Normal 5" xfId="14" xr:uid="{00000000-0005-0000-0000-000017000000}"/>
    <cellStyle name="Normal 6" xfId="24" xr:uid="{00000000-0005-0000-0000-000018000000}"/>
    <cellStyle name="Normal 6 2" xfId="27" xr:uid="{00000000-0005-0000-0000-000019000000}"/>
    <cellStyle name="Normal 6 2 2" xfId="61" xr:uid="{472486C3-E5F9-4F3A-95EE-1E3F80DE9C2A}"/>
    <cellStyle name="Normal 6 3" xfId="29" xr:uid="{00000000-0005-0000-0000-00001A000000}"/>
    <cellStyle name="Normal 6 4" xfId="47" xr:uid="{19314EDD-72AB-437C-9805-5695977D17BB}"/>
    <cellStyle name="Normal 6_Appendix 1a" xfId="41" xr:uid="{17489475-4F56-4E8F-8710-46B9BA518663}"/>
    <cellStyle name="Normal 7" xfId="30" xr:uid="{00000000-0005-0000-0000-00001B000000}"/>
    <cellStyle name="Normal 7 2" xfId="42" xr:uid="{ED79D5B1-E4A7-4840-810D-70F4103497F6}"/>
    <cellStyle name="Normal 7 2 2" xfId="65" xr:uid="{194C300E-E8AE-446F-9D32-EF341F5DF971}"/>
    <cellStyle name="Normal 7 3" xfId="48" xr:uid="{62F12005-75B1-4664-87E7-4A4733F0B0EF}"/>
    <cellStyle name="Normal 7 4" xfId="49" xr:uid="{87E7D414-8CB5-4206-89E7-17620D9B7602}"/>
    <cellStyle name="Normal 7_Appendix 1b" xfId="52" xr:uid="{DBE08581-4B25-476F-829C-40D5F873DBA5}"/>
    <cellStyle name="Normal 8" xfId="31" xr:uid="{00000000-0005-0000-0000-00001C000000}"/>
    <cellStyle name="Normal 9" xfId="34" xr:uid="{00000000-0005-0000-0000-00001D000000}"/>
    <cellStyle name="Normal_2011 MTP - 2-4-09 2" xfId="57" xr:uid="{6D6F24C6-A0B6-4B81-981F-76A2A03E748F}"/>
    <cellStyle name="Normal_Period Analysis" xfId="28" xr:uid="{00000000-0005-0000-0000-00001F000000}"/>
    <cellStyle name="Normal_Sheet3" xfId="17" xr:uid="{00000000-0005-0000-0000-000020000000}"/>
    <cellStyle name="Per cent" xfId="23" builtinId="5"/>
    <cellStyle name="Percent 2" xfId="3" xr:uid="{00000000-0005-0000-0000-000022000000}"/>
    <cellStyle name="Percent 2 2" xfId="20" xr:uid="{00000000-0005-0000-0000-000023000000}"/>
    <cellStyle name="Percent 2 3" xfId="32" xr:uid="{00000000-0005-0000-0000-000024000000}"/>
    <cellStyle name="Percent 3" xfId="15" xr:uid="{00000000-0005-0000-0000-000025000000}"/>
    <cellStyle name="Percent 3 2" xfId="46" xr:uid="{A6AE2F49-D7EE-49F9-B2E8-FAEC34CC4906}"/>
    <cellStyle name="Percent 4" xfId="21" xr:uid="{00000000-0005-0000-0000-000026000000}"/>
    <cellStyle name="Percent 4 2" xfId="58" xr:uid="{1E20F734-981B-4E09-80D4-E0F1862ADFFE}"/>
  </cellStyles>
  <dxfs count="2"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Invisible" pivot="0" table="0" count="0" xr9:uid="{8817EB3D-F28A-48DF-8122-5A83BB1C6F0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Debtor</a:t>
            </a:r>
            <a:r>
              <a:rPr lang="en-GB" baseline="0"/>
              <a:t> Payments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20061956597477609"/>
          <c:y val="0.20770439580577224"/>
          <c:w val="0.78094442680953524"/>
          <c:h val="0.415534725551870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'Appendix 2b'!$B$30</c:f>
              <c:strCache>
                <c:ptCount val="1"/>
                <c:pt idx="0">
                  <c:v>Period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'Appendix 2b'!$C$28:$N$29</c:f>
              <c:multiLvlStrCache>
                <c:ptCount val="12"/>
                <c:lvl>
                  <c:pt idx="0">
                    <c:v>Q1-P1</c:v>
                  </c:pt>
                  <c:pt idx="1">
                    <c:v>Q1-P2</c:v>
                  </c:pt>
                  <c:pt idx="2">
                    <c:v>Q1-P3</c:v>
                  </c:pt>
                  <c:pt idx="3">
                    <c:v>Q2-P4</c:v>
                  </c:pt>
                  <c:pt idx="4">
                    <c:v>Q2-P5</c:v>
                  </c:pt>
                  <c:pt idx="5">
                    <c:v>Q2-P6</c:v>
                  </c:pt>
                  <c:pt idx="6">
                    <c:v>Q3-P7</c:v>
                  </c:pt>
                  <c:pt idx="7">
                    <c:v>Q3-P8</c:v>
                  </c:pt>
                  <c:pt idx="8">
                    <c:v>Q3-P9</c:v>
                  </c:pt>
                  <c:pt idx="9">
                    <c:v>Q3-P10</c:v>
                  </c:pt>
                  <c:pt idx="10">
                    <c:v>Q3-P11</c:v>
                  </c:pt>
                  <c:pt idx="11">
                    <c:v>Q3-P12</c:v>
                  </c:pt>
                </c:lvl>
                <c:lvl>
                  <c:pt idx="0">
                    <c:v>2025-26</c:v>
                  </c:pt>
                  <c:pt idx="1">
                    <c:v>2025-26</c:v>
                  </c:pt>
                  <c:pt idx="2">
                    <c:v>2025-26</c:v>
                  </c:pt>
                  <c:pt idx="3">
                    <c:v>2025-26</c:v>
                  </c:pt>
                  <c:pt idx="4">
                    <c:v>2025-26</c:v>
                  </c:pt>
                  <c:pt idx="5">
                    <c:v>2025-26</c:v>
                  </c:pt>
                  <c:pt idx="6">
                    <c:v>2025-26</c:v>
                  </c:pt>
                  <c:pt idx="7">
                    <c:v>2025-26</c:v>
                  </c:pt>
                  <c:pt idx="8">
                    <c:v>2025-26</c:v>
                  </c:pt>
                  <c:pt idx="9">
                    <c:v>2025-26</c:v>
                  </c:pt>
                  <c:pt idx="10">
                    <c:v>2025-26</c:v>
                  </c:pt>
                  <c:pt idx="11">
                    <c:v>2025-26</c:v>
                  </c:pt>
                </c:lvl>
              </c:multiLvlStrCache>
            </c:multiLvlStrRef>
          </c:cat>
          <c:val>
            <c:numRef>
              <c:f>'Appendix 2b'!$C$30:$N$30</c:f>
              <c:numCache>
                <c:formatCode>#,##0;[Red]\(#,##0\)</c:formatCode>
                <c:ptCount val="12"/>
                <c:pt idx="0">
                  <c:v>-695989.33000000007</c:v>
                </c:pt>
                <c:pt idx="1">
                  <c:v>-695989.33000000007</c:v>
                </c:pt>
                <c:pt idx="2">
                  <c:v>-695989.33000000007</c:v>
                </c:pt>
                <c:pt idx="3">
                  <c:v>-653580.78999999992</c:v>
                </c:pt>
                <c:pt idx="4">
                  <c:v>-653580.78999999992</c:v>
                </c:pt>
                <c:pt idx="5">
                  <c:v>-653580.78999999992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4-4E10-9ACC-13BCF2FB0D5E}"/>
            </c:ext>
          </c:extLst>
        </c:ser>
        <c:ser>
          <c:idx val="1"/>
          <c:order val="1"/>
          <c:tx>
            <c:strRef>
              <c:f>'Appendix 2b'!$B$31</c:f>
              <c:strCache>
                <c:ptCount val="1"/>
                <c:pt idx="0">
                  <c:v>Period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'Appendix 2b'!$C$28:$N$29</c:f>
              <c:multiLvlStrCache>
                <c:ptCount val="12"/>
                <c:lvl>
                  <c:pt idx="0">
                    <c:v>Q1-P1</c:v>
                  </c:pt>
                  <c:pt idx="1">
                    <c:v>Q1-P2</c:v>
                  </c:pt>
                  <c:pt idx="2">
                    <c:v>Q1-P3</c:v>
                  </c:pt>
                  <c:pt idx="3">
                    <c:v>Q2-P4</c:v>
                  </c:pt>
                  <c:pt idx="4">
                    <c:v>Q2-P5</c:v>
                  </c:pt>
                  <c:pt idx="5">
                    <c:v>Q2-P6</c:v>
                  </c:pt>
                  <c:pt idx="6">
                    <c:v>Q3-P7</c:v>
                  </c:pt>
                  <c:pt idx="7">
                    <c:v>Q3-P8</c:v>
                  </c:pt>
                  <c:pt idx="8">
                    <c:v>Q3-P9</c:v>
                  </c:pt>
                  <c:pt idx="9">
                    <c:v>Q3-P10</c:v>
                  </c:pt>
                  <c:pt idx="10">
                    <c:v>Q3-P11</c:v>
                  </c:pt>
                  <c:pt idx="11">
                    <c:v>Q3-P12</c:v>
                  </c:pt>
                </c:lvl>
                <c:lvl>
                  <c:pt idx="0">
                    <c:v>2025-26</c:v>
                  </c:pt>
                  <c:pt idx="1">
                    <c:v>2025-26</c:v>
                  </c:pt>
                  <c:pt idx="2">
                    <c:v>2025-26</c:v>
                  </c:pt>
                  <c:pt idx="3">
                    <c:v>2025-26</c:v>
                  </c:pt>
                  <c:pt idx="4">
                    <c:v>2025-26</c:v>
                  </c:pt>
                  <c:pt idx="5">
                    <c:v>2025-26</c:v>
                  </c:pt>
                  <c:pt idx="6">
                    <c:v>2025-26</c:v>
                  </c:pt>
                  <c:pt idx="7">
                    <c:v>2025-26</c:v>
                  </c:pt>
                  <c:pt idx="8">
                    <c:v>2025-26</c:v>
                  </c:pt>
                  <c:pt idx="9">
                    <c:v>2025-26</c:v>
                  </c:pt>
                  <c:pt idx="10">
                    <c:v>2025-26</c:v>
                  </c:pt>
                  <c:pt idx="11">
                    <c:v>2025-26</c:v>
                  </c:pt>
                </c:lvl>
              </c:multiLvlStrCache>
            </c:multiLvlStrRef>
          </c:cat>
          <c:val>
            <c:numRef>
              <c:f>'Appendix 2b'!$C$31:$N$31</c:f>
              <c:numCache>
                <c:formatCode>#,##0;[Red]\(#,##0\)</c:formatCode>
                <c:ptCount val="12"/>
                <c:pt idx="1">
                  <c:v>-1969883.1499999997</c:v>
                </c:pt>
                <c:pt idx="2">
                  <c:v>-1969883.1499999997</c:v>
                </c:pt>
                <c:pt idx="4">
                  <c:v>-163158.94</c:v>
                </c:pt>
                <c:pt idx="5">
                  <c:v>-163158.94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4-4E10-9ACC-13BCF2FB0D5E}"/>
            </c:ext>
          </c:extLst>
        </c:ser>
        <c:ser>
          <c:idx val="2"/>
          <c:order val="2"/>
          <c:tx>
            <c:strRef>
              <c:f>'Appendix 2b'!$B$32</c:f>
              <c:strCache>
                <c:ptCount val="1"/>
                <c:pt idx="0">
                  <c:v>Period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'Appendix 2b'!$C$28:$N$29</c:f>
              <c:multiLvlStrCache>
                <c:ptCount val="12"/>
                <c:lvl>
                  <c:pt idx="0">
                    <c:v>Q1-P1</c:v>
                  </c:pt>
                  <c:pt idx="1">
                    <c:v>Q1-P2</c:v>
                  </c:pt>
                  <c:pt idx="2">
                    <c:v>Q1-P3</c:v>
                  </c:pt>
                  <c:pt idx="3">
                    <c:v>Q2-P4</c:v>
                  </c:pt>
                  <c:pt idx="4">
                    <c:v>Q2-P5</c:v>
                  </c:pt>
                  <c:pt idx="5">
                    <c:v>Q2-P6</c:v>
                  </c:pt>
                  <c:pt idx="6">
                    <c:v>Q3-P7</c:v>
                  </c:pt>
                  <c:pt idx="7">
                    <c:v>Q3-P8</c:v>
                  </c:pt>
                  <c:pt idx="8">
                    <c:v>Q3-P9</c:v>
                  </c:pt>
                  <c:pt idx="9">
                    <c:v>Q3-P10</c:v>
                  </c:pt>
                  <c:pt idx="10">
                    <c:v>Q3-P11</c:v>
                  </c:pt>
                  <c:pt idx="11">
                    <c:v>Q3-P12</c:v>
                  </c:pt>
                </c:lvl>
                <c:lvl>
                  <c:pt idx="0">
                    <c:v>2025-26</c:v>
                  </c:pt>
                  <c:pt idx="1">
                    <c:v>2025-26</c:v>
                  </c:pt>
                  <c:pt idx="2">
                    <c:v>2025-26</c:v>
                  </c:pt>
                  <c:pt idx="3">
                    <c:v>2025-26</c:v>
                  </c:pt>
                  <c:pt idx="4">
                    <c:v>2025-26</c:v>
                  </c:pt>
                  <c:pt idx="5">
                    <c:v>2025-26</c:v>
                  </c:pt>
                  <c:pt idx="6">
                    <c:v>2025-26</c:v>
                  </c:pt>
                  <c:pt idx="7">
                    <c:v>2025-26</c:v>
                  </c:pt>
                  <c:pt idx="8">
                    <c:v>2025-26</c:v>
                  </c:pt>
                  <c:pt idx="9">
                    <c:v>2025-26</c:v>
                  </c:pt>
                  <c:pt idx="10">
                    <c:v>2025-26</c:v>
                  </c:pt>
                  <c:pt idx="11">
                    <c:v>2025-26</c:v>
                  </c:pt>
                </c:lvl>
              </c:multiLvlStrCache>
            </c:multiLvlStrRef>
          </c:cat>
          <c:val>
            <c:numRef>
              <c:f>'Appendix 2b'!$C$32:$N$32</c:f>
              <c:numCache>
                <c:formatCode>#,##0;[Red]\(#,##0\)</c:formatCode>
                <c:ptCount val="12"/>
                <c:pt idx="2">
                  <c:v>-1699212.65</c:v>
                </c:pt>
                <c:pt idx="5">
                  <c:v>-556341.51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4-4E10-9ACC-13BCF2FB0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9215120"/>
        <c:axId val="1149216432"/>
      </c:barChart>
      <c:catAx>
        <c:axId val="114921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216432"/>
        <c:crosses val="autoZero"/>
        <c:auto val="1"/>
        <c:lblAlgn val="ctr"/>
        <c:lblOffset val="100"/>
        <c:noMultiLvlLbl val="0"/>
      </c:catAx>
      <c:valAx>
        <c:axId val="11492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215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Aged</a:t>
            </a:r>
            <a:r>
              <a:rPr lang="en-GB" baseline="0"/>
              <a:t> Debtors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2488743318107492"/>
          <c:y val="0.18265770431221021"/>
          <c:w val="0.8421535212777489"/>
          <c:h val="0.22414176895507429"/>
        </c:manualLayout>
      </c:layout>
      <c:lineChart>
        <c:grouping val="standard"/>
        <c:varyColors val="0"/>
        <c:ser>
          <c:idx val="0"/>
          <c:order val="0"/>
          <c:tx>
            <c:strRef>
              <c:f>'Appendix 2b'!$B$7:$B$12</c:f>
              <c:strCache>
                <c:ptCount val="1"/>
                <c:pt idx="0">
                  <c:v>Not Due 0-1 Month 1-3 Months 3-6  Months 6-12 Months &gt; 12 Months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'Appendix 2b'!$C$6:$N$6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'Appendix 2b'!$C$7:$N$7</c:f>
              <c:numCache>
                <c:formatCode>#,##0;[Red]\(#,##0\)</c:formatCode>
                <c:ptCount val="12"/>
                <c:pt idx="0">
                  <c:v>1463764.1199999999</c:v>
                </c:pt>
                <c:pt idx="1">
                  <c:v>790964.37999999977</c:v>
                </c:pt>
                <c:pt idx="2">
                  <c:v>285908.52000000008</c:v>
                </c:pt>
                <c:pt idx="3">
                  <c:v>141885.44</c:v>
                </c:pt>
                <c:pt idx="4">
                  <c:v>1495427.5200000003</c:v>
                </c:pt>
                <c:pt idx="5">
                  <c:v>50333.340000000004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5-46BE-9DFF-A473BBAA95FB}"/>
            </c:ext>
          </c:extLst>
        </c:ser>
        <c:ser>
          <c:idx val="1"/>
          <c:order val="1"/>
          <c:tx>
            <c:strRef>
              <c:f>'Appendix 2b'!$B$8</c:f>
              <c:strCache>
                <c:ptCount val="1"/>
                <c:pt idx="0">
                  <c:v>0-1 Month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'Appendix 2b'!$C$6:$N$6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'Appendix 2b'!$C$8:$N$8</c:f>
              <c:numCache>
                <c:formatCode>#,##0;[Red]\(#,##0\)</c:formatCode>
                <c:ptCount val="12"/>
                <c:pt idx="0">
                  <c:v>93164.200000000012</c:v>
                </c:pt>
                <c:pt idx="1">
                  <c:v>238449.79</c:v>
                </c:pt>
                <c:pt idx="2">
                  <c:v>11860.160000000002</c:v>
                </c:pt>
                <c:pt idx="3">
                  <c:v>16147.55</c:v>
                </c:pt>
                <c:pt idx="4">
                  <c:v>30189.409999999993</c:v>
                </c:pt>
                <c:pt idx="5">
                  <c:v>1110410.2200000002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5-46BE-9DFF-A473BBAA95FB}"/>
            </c:ext>
          </c:extLst>
        </c:ser>
        <c:ser>
          <c:idx val="2"/>
          <c:order val="2"/>
          <c:tx>
            <c:strRef>
              <c:f>'Appendix 2b'!$B$9</c:f>
              <c:strCache>
                <c:ptCount val="1"/>
                <c:pt idx="0">
                  <c:v>1-3 Months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'Appendix 2b'!$C$6:$N$6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'Appendix 2b'!$C$9:$N$9</c:f>
              <c:numCache>
                <c:formatCode>#,##0;[Red]\(#,##0\)</c:formatCode>
                <c:ptCount val="12"/>
                <c:pt idx="0">
                  <c:v>256075.25</c:v>
                </c:pt>
                <c:pt idx="1">
                  <c:v>56737.240000000005</c:v>
                </c:pt>
                <c:pt idx="2">
                  <c:v>152169.18</c:v>
                </c:pt>
                <c:pt idx="3">
                  <c:v>57053.26</c:v>
                </c:pt>
                <c:pt idx="4">
                  <c:v>13091.99</c:v>
                </c:pt>
                <c:pt idx="5">
                  <c:v>2662.83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5-46BE-9DFF-A473BBAA95FB}"/>
            </c:ext>
          </c:extLst>
        </c:ser>
        <c:ser>
          <c:idx val="3"/>
          <c:order val="3"/>
          <c:tx>
            <c:strRef>
              <c:f>'Appendix 2b'!$B$10</c:f>
              <c:strCache>
                <c:ptCount val="1"/>
                <c:pt idx="0">
                  <c:v>3-6  Months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'Appendix 2b'!$C$6:$N$6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'Appendix 2b'!$C$10:$N$10</c:f>
              <c:numCache>
                <c:formatCode>#,##0;[Red]\(#,##0\)</c:formatCode>
                <c:ptCount val="12"/>
                <c:pt idx="0">
                  <c:v>4614.8499999999995</c:v>
                </c:pt>
                <c:pt idx="1">
                  <c:v>4461.41</c:v>
                </c:pt>
                <c:pt idx="2">
                  <c:v>2862.54</c:v>
                </c:pt>
                <c:pt idx="3">
                  <c:v>246.84</c:v>
                </c:pt>
                <c:pt idx="4">
                  <c:v>49533.659999999996</c:v>
                </c:pt>
                <c:pt idx="5">
                  <c:v>52504.759999999995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15-46BE-9DFF-A473BBAA95FB}"/>
            </c:ext>
          </c:extLst>
        </c:ser>
        <c:ser>
          <c:idx val="4"/>
          <c:order val="4"/>
          <c:tx>
            <c:strRef>
              <c:f>'Appendix 2b'!$B$11</c:f>
              <c:strCache>
                <c:ptCount val="1"/>
                <c:pt idx="0">
                  <c:v>6-12 Months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'Appendix 2b'!$C$6:$N$6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'Appendix 2b'!$C$11:$N$11</c:f>
              <c:numCache>
                <c:formatCode>#,##0;[Red]\(#,##0\)</c:formatCode>
                <c:ptCount val="12"/>
                <c:pt idx="0">
                  <c:v>14570.149999999998</c:v>
                </c:pt>
                <c:pt idx="1">
                  <c:v>10291.27</c:v>
                </c:pt>
                <c:pt idx="2">
                  <c:v>872.6400000000001</c:v>
                </c:pt>
                <c:pt idx="3">
                  <c:v>780.92000000000007</c:v>
                </c:pt>
                <c:pt idx="4">
                  <c:v>765.92000000000007</c:v>
                </c:pt>
                <c:pt idx="5">
                  <c:v>740.92000000000007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15-46BE-9DFF-A473BBAA95FB}"/>
            </c:ext>
          </c:extLst>
        </c:ser>
        <c:ser>
          <c:idx val="5"/>
          <c:order val="5"/>
          <c:tx>
            <c:strRef>
              <c:f>'Appendix 2b'!$B$12</c:f>
              <c:strCache>
                <c:ptCount val="1"/>
                <c:pt idx="0">
                  <c:v>&gt; 12 Months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'Appendix 2b'!$C$6:$N$6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'Appendix 2b'!$C$12:$N$12</c:f>
              <c:numCache>
                <c:formatCode>#,##0;[Red]\(#,##0\)</c:formatCode>
                <c:ptCount val="12"/>
                <c:pt idx="0">
                  <c:v>20679.93</c:v>
                </c:pt>
                <c:pt idx="1">
                  <c:v>19744.329999999998</c:v>
                </c:pt>
                <c:pt idx="2">
                  <c:v>19724.329999999998</c:v>
                </c:pt>
                <c:pt idx="3">
                  <c:v>19529.129999999997</c:v>
                </c:pt>
                <c:pt idx="4">
                  <c:v>15488.19</c:v>
                </c:pt>
                <c:pt idx="5">
                  <c:v>12352.91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15-46BE-9DFF-A473BBAA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3421416"/>
        <c:axId val="883425352"/>
      </c:lineChart>
      <c:catAx>
        <c:axId val="88342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425352"/>
        <c:crosses val="autoZero"/>
        <c:auto val="1"/>
        <c:lblAlgn val="ctr"/>
        <c:lblOffset val="100"/>
        <c:noMultiLvlLbl val="0"/>
      </c:catAx>
      <c:valAx>
        <c:axId val="88342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42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Top 5 Aged Debtors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'[10]COT Schedule'!$B$17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'[10]COT Schedule'!$A$18:$A$22</c:f>
              <c:strCache>
                <c:ptCount val="5"/>
                <c:pt idx="0">
                  <c:v>National Probation Service, SSCL</c:v>
                </c:pt>
                <c:pt idx="1">
                  <c:v>College of Policing</c:v>
                </c:pt>
                <c:pt idx="2">
                  <c:v>PCC for Devon &amp; Cornwall</c:v>
                </c:pt>
                <c:pt idx="3">
                  <c:v>Home Office</c:v>
                </c:pt>
                <c:pt idx="4">
                  <c:v>Gloag &amp; Sons Ltd</c:v>
                </c:pt>
              </c:strCache>
            </c:strRef>
          </c:cat>
          <c:val>
            <c:numRef>
              <c:f>'[10]COT Schedule'!$B$18:$B$22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2CB-431B-8D12-5FABDA368B5A}"/>
            </c:ext>
          </c:extLst>
        </c:ser>
        <c:ser>
          <c:idx val="6"/>
          <c:order val="6"/>
          <c:tx>
            <c:strRef>
              <c:f>'[10]COT Schedule'!$H$17</c:f>
              <c:strCache>
                <c:ptCount val="1"/>
                <c:pt idx="0">
                  <c:v>Not Due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'[10]COT Schedule'!$A$18:$A$22</c:f>
              <c:strCache>
                <c:ptCount val="5"/>
                <c:pt idx="0">
                  <c:v>National Probation Service, SSCL</c:v>
                </c:pt>
                <c:pt idx="1">
                  <c:v>College of Policing</c:v>
                </c:pt>
                <c:pt idx="2">
                  <c:v>PCC for Devon &amp; Cornwall</c:v>
                </c:pt>
                <c:pt idx="3">
                  <c:v>Home Office</c:v>
                </c:pt>
                <c:pt idx="4">
                  <c:v>Gloag &amp; Sons Ltd</c:v>
                </c:pt>
              </c:strCache>
            </c:strRef>
          </c:cat>
          <c:val>
            <c:numRef>
              <c:f>'[10]COT Schedule'!$H$18:$H$22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29941.77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CB-431B-8D12-5FABDA368B5A}"/>
            </c:ext>
          </c:extLst>
        </c:ser>
        <c:ser>
          <c:idx val="7"/>
          <c:order val="7"/>
          <c:tx>
            <c:strRef>
              <c:f>'[10]COT Schedule'!$I$17</c:f>
              <c:strCache>
                <c:ptCount val="1"/>
                <c:pt idx="0">
                  <c:v>0-1 Month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'[10]COT Schedule'!$A$18:$A$22</c:f>
              <c:strCache>
                <c:ptCount val="5"/>
                <c:pt idx="0">
                  <c:v>National Probation Service, SSCL</c:v>
                </c:pt>
                <c:pt idx="1">
                  <c:v>College of Policing</c:v>
                </c:pt>
                <c:pt idx="2">
                  <c:v>PCC for Devon &amp; Cornwall</c:v>
                </c:pt>
                <c:pt idx="3">
                  <c:v>Home Office</c:v>
                </c:pt>
                <c:pt idx="4">
                  <c:v>Gloag &amp; Sons Ltd</c:v>
                </c:pt>
              </c:strCache>
            </c:strRef>
          </c:cat>
          <c:val>
            <c:numRef>
              <c:f>'[10]COT Schedule'!$I$18:$I$22</c:f>
              <c:numCache>
                <c:formatCode>General</c:formatCode>
                <c:ptCount val="5"/>
                <c:pt idx="0">
                  <c:v>1110138.06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CB-431B-8D12-5FABDA368B5A}"/>
            </c:ext>
          </c:extLst>
        </c:ser>
        <c:ser>
          <c:idx val="8"/>
          <c:order val="8"/>
          <c:tx>
            <c:strRef>
              <c:f>'[10]COT Schedule'!$J$17</c:f>
              <c:strCache>
                <c:ptCount val="1"/>
                <c:pt idx="0">
                  <c:v>1-3 Months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'[10]COT Schedule'!$A$18:$A$22</c:f>
              <c:strCache>
                <c:ptCount val="5"/>
                <c:pt idx="0">
                  <c:v>National Probation Service, SSCL</c:v>
                </c:pt>
                <c:pt idx="1">
                  <c:v>College of Policing</c:v>
                </c:pt>
                <c:pt idx="2">
                  <c:v>PCC for Devon &amp; Cornwall</c:v>
                </c:pt>
                <c:pt idx="3">
                  <c:v>Home Office</c:v>
                </c:pt>
                <c:pt idx="4">
                  <c:v>Gloag &amp; Sons Ltd</c:v>
                </c:pt>
              </c:strCache>
            </c:strRef>
          </c:cat>
          <c:val>
            <c:numRef>
              <c:f>'[10]COT Schedule'!$J$18:$J$22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CB-431B-8D12-5FABDA368B5A}"/>
            </c:ext>
          </c:extLst>
        </c:ser>
        <c:ser>
          <c:idx val="9"/>
          <c:order val="9"/>
          <c:tx>
            <c:strRef>
              <c:f>'[10]COT Schedule'!$K$17</c:f>
              <c:strCache>
                <c:ptCount val="1"/>
                <c:pt idx="0">
                  <c:v>3-6  Months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'[10]COT Schedule'!$A$18:$A$22</c:f>
              <c:strCache>
                <c:ptCount val="5"/>
                <c:pt idx="0">
                  <c:v>National Probation Service, SSCL</c:v>
                </c:pt>
                <c:pt idx="1">
                  <c:v>College of Policing</c:v>
                </c:pt>
                <c:pt idx="2">
                  <c:v>PCC for Devon &amp; Cornwall</c:v>
                </c:pt>
                <c:pt idx="3">
                  <c:v>Home Office</c:v>
                </c:pt>
                <c:pt idx="4">
                  <c:v>Gloag &amp; Sons Ltd</c:v>
                </c:pt>
              </c:strCache>
            </c:strRef>
          </c:cat>
          <c:val>
            <c:numRef>
              <c:f>'[10]COT Schedule'!$K$18:$K$22</c:f>
              <c:numCache>
                <c:formatCode>General</c:formatCode>
                <c:ptCount val="5"/>
                <c:pt idx="0">
                  <c:v>0</c:v>
                </c:pt>
                <c:pt idx="1">
                  <c:v>49286.82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CB-431B-8D12-5FABDA368B5A}"/>
            </c:ext>
          </c:extLst>
        </c:ser>
        <c:ser>
          <c:idx val="10"/>
          <c:order val="10"/>
          <c:tx>
            <c:strRef>
              <c:f>'[10]COT Schedule'!$L$17</c:f>
              <c:strCache>
                <c:ptCount val="1"/>
                <c:pt idx="0">
                  <c:v>6-12 Months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2CB-431B-8D12-5FABDA368B5A}"/>
              </c:ext>
            </c:extLst>
          </c:dPt>
          <c:cat>
            <c:strRef>
              <c:f>'[10]COT Schedule'!$A$18:$A$22</c:f>
              <c:strCache>
                <c:ptCount val="5"/>
                <c:pt idx="0">
                  <c:v>National Probation Service, SSCL</c:v>
                </c:pt>
                <c:pt idx="1">
                  <c:v>College of Policing</c:v>
                </c:pt>
                <c:pt idx="2">
                  <c:v>PCC for Devon &amp; Cornwall</c:v>
                </c:pt>
                <c:pt idx="3">
                  <c:v>Home Office</c:v>
                </c:pt>
                <c:pt idx="4">
                  <c:v>Gloag &amp; Sons Ltd</c:v>
                </c:pt>
              </c:strCache>
            </c:strRef>
          </c:cat>
          <c:val>
            <c:numRef>
              <c:f>'[10]COT Schedule'!$L$18:$L$22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CB-431B-8D12-5FABDA368B5A}"/>
            </c:ext>
          </c:extLst>
        </c:ser>
        <c:ser>
          <c:idx val="11"/>
          <c:order val="11"/>
          <c:tx>
            <c:strRef>
              <c:f>'[10]COT Schedule'!$M$17</c:f>
              <c:strCache>
                <c:ptCount val="1"/>
                <c:pt idx="0">
                  <c:v>&gt; 12 Months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'[10]COT Schedule'!$A$18:$A$22</c:f>
              <c:strCache>
                <c:ptCount val="5"/>
                <c:pt idx="0">
                  <c:v>National Probation Service, SSCL</c:v>
                </c:pt>
                <c:pt idx="1">
                  <c:v>College of Policing</c:v>
                </c:pt>
                <c:pt idx="2">
                  <c:v>PCC for Devon &amp; Cornwall</c:v>
                </c:pt>
                <c:pt idx="3">
                  <c:v>Home Office</c:v>
                </c:pt>
                <c:pt idx="4">
                  <c:v>Gloag &amp; Sons Ltd</c:v>
                </c:pt>
              </c:strCache>
            </c:strRef>
          </c:cat>
          <c:val>
            <c:numRef>
              <c:f>'[10]COT Schedule'!$M$18:$M$22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6072.66</c:v>
                </c:pt>
                <c:pt idx="4">
                  <c:v>4207.3500000000004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CB-431B-8D12-5FABDA368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9215120"/>
        <c:axId val="11492164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'[10]COT Schedule'!$D$17</c15:sqref>
                        </c15:formulaRef>
                      </c:ext>
                    </c:extLst>
                    <c:strCache>
                      <c:ptCount val="1"/>
                      <c:pt idx="0">
                        <c:v>O/S Amount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'[10]COT Schedule'!$A$18:$A$22</c15:sqref>
                        </c15:formulaRef>
                      </c:ext>
                    </c:extLst>
                    <c:strCache>
                      <c:ptCount val="5"/>
                      <c:pt idx="0">
                        <c:v>National Probation Service, SSCL</c:v>
                      </c:pt>
                      <c:pt idx="1">
                        <c:v>College of Policing</c:v>
                      </c:pt>
                      <c:pt idx="2">
                        <c:v>PCC for Devon &amp; Cornwall</c:v>
                      </c:pt>
                      <c:pt idx="3">
                        <c:v>Home Office</c:v>
                      </c:pt>
                      <c:pt idx="4">
                        <c:v>Gloag &amp; Sons Ltd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'[10]COT Schedule'!$D$18:$D$22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1110138.06</c:v>
                      </c:pt>
                      <c:pt idx="1">
                        <c:v>49286.82</c:v>
                      </c:pt>
                      <c:pt idx="2">
                        <c:v>29941.77</c:v>
                      </c:pt>
                      <c:pt idx="3">
                        <c:v>6072.66</c:v>
                      </c:pt>
                      <c:pt idx="4">
                        <c:v>4207.3500000000004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2CB-431B-8D12-5FABDA368B5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Schedule'!$E$17</c15:sqref>
                        </c15:formulaRef>
                      </c:ext>
                    </c:extLst>
                    <c:strCache>
                      <c:ptCount val="1"/>
                      <c:pt idx="0">
                        <c:v>No of Invoices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Schedule'!$A$18:$A$22</c15:sqref>
                        </c15:formulaRef>
                      </c:ext>
                    </c:extLst>
                    <c:strCache>
                      <c:ptCount val="5"/>
                      <c:pt idx="0">
                        <c:v>National Probation Service, SSCL</c:v>
                      </c:pt>
                      <c:pt idx="1">
                        <c:v>College of Policing</c:v>
                      </c:pt>
                      <c:pt idx="2">
                        <c:v>PCC for Devon &amp; Cornwall</c:v>
                      </c:pt>
                      <c:pt idx="3">
                        <c:v>Home Office</c:v>
                      </c:pt>
                      <c:pt idx="4">
                        <c:v>Gloag &amp; Sons Ltd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Schedule'!$E$18:$E$22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1</c:v>
                      </c:pt>
                      <c:pt idx="4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2CB-431B-8D12-5FABDA368B5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Schedule'!$F$17</c15:sqref>
                        </c15:formulaRef>
                      </c:ext>
                    </c:extLst>
                    <c:strCache>
                      <c:ptCount val="1"/>
                      <c:pt idx="0">
                        <c:v>% of O/S £ total Invoices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Schedule'!$A$18:$A$22</c15:sqref>
                        </c15:formulaRef>
                      </c:ext>
                    </c:extLst>
                    <c:strCache>
                      <c:ptCount val="5"/>
                      <c:pt idx="0">
                        <c:v>National Probation Service, SSCL</c:v>
                      </c:pt>
                      <c:pt idx="1">
                        <c:v>College of Policing</c:v>
                      </c:pt>
                      <c:pt idx="2">
                        <c:v>PCC for Devon &amp; Cornwall</c:v>
                      </c:pt>
                      <c:pt idx="3">
                        <c:v>Home Office</c:v>
                      </c:pt>
                      <c:pt idx="4">
                        <c:v>Gloag &amp; Sons Ltd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Schedule'!$F$18:$F$22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0.9032819867011439</c:v>
                      </c:pt>
                      <c:pt idx="1">
                        <c:v>4.0103027084560698E-2</c:v>
                      </c:pt>
                      <c:pt idx="2">
                        <c:v>2.4362610800812205E-2</c:v>
                      </c:pt>
                      <c:pt idx="3">
                        <c:v>4.9411191157256321E-3</c:v>
                      </c:pt>
                      <c:pt idx="4">
                        <c:v>3.4233791306525047E-3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2CB-431B-8D12-5FABDA368B5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Schedule'!$G$17</c15:sqref>
                        </c15:formulaRef>
                      </c:ext>
                    </c:extLst>
                    <c:strCache>
                      <c:ptCount val="1"/>
                      <c:pt idx="0">
                        <c:v>% of O/S # total Invoices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Schedule'!$A$18:$A$22</c15:sqref>
                        </c15:formulaRef>
                      </c:ext>
                    </c:extLst>
                    <c:strCache>
                      <c:ptCount val="5"/>
                      <c:pt idx="0">
                        <c:v>National Probation Service, SSCL</c:v>
                      </c:pt>
                      <c:pt idx="1">
                        <c:v>College of Policing</c:v>
                      </c:pt>
                      <c:pt idx="2">
                        <c:v>PCC for Devon &amp; Cornwall</c:v>
                      </c:pt>
                      <c:pt idx="3">
                        <c:v>Home Office</c:v>
                      </c:pt>
                      <c:pt idx="4">
                        <c:v>Gloag &amp; Sons Ltd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Schedule'!$G$18:$G$22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3.3333333333333333E-2</c:v>
                      </c:pt>
                      <c:pt idx="1">
                        <c:v>1.6666666666666666E-2</c:v>
                      </c:pt>
                      <c:pt idx="2">
                        <c:v>3.3333333333333333E-2</c:v>
                      </c:pt>
                      <c:pt idx="3">
                        <c:v>1.6666666666666666E-2</c:v>
                      </c:pt>
                      <c:pt idx="4">
                        <c:v>6.6666666666666666E-2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2CB-431B-8D12-5FABDA368B5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Schedule'!$O$17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Schedule'!$A$18:$A$22</c15:sqref>
                        </c15:formulaRef>
                      </c:ext>
                    </c:extLst>
                    <c:strCache>
                      <c:ptCount val="5"/>
                      <c:pt idx="0">
                        <c:v>National Probation Service, SSCL</c:v>
                      </c:pt>
                      <c:pt idx="1">
                        <c:v>College of Policing</c:v>
                      </c:pt>
                      <c:pt idx="2">
                        <c:v>PCC for Devon &amp; Cornwall</c:v>
                      </c:pt>
                      <c:pt idx="3">
                        <c:v>Home Office</c:v>
                      </c:pt>
                      <c:pt idx="4">
                        <c:v>Gloag &amp; Sons Ltd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'[10]COT Schedule'!$O$18:$O$22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2CB-431B-8D12-5FABDA368B5A}"/>
                  </c:ext>
                </c:extLst>
              </c15:ser>
            </c15:filteredBarSeries>
          </c:ext>
        </c:extLst>
      </c:barChart>
      <c:catAx>
        <c:axId val="114921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216432"/>
        <c:crosses val="autoZero"/>
        <c:auto val="1"/>
        <c:lblAlgn val="ctr"/>
        <c:lblOffset val="100"/>
        <c:noMultiLvlLbl val="0"/>
      </c:catAx>
      <c:valAx>
        <c:axId val="11492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215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circle"/>
          <c:size val="6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circle"/>
          <c:size val="6"/>
          <c:spPr>
            <a:solidFill>
              <a:schemeClr val="accent3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Sum of Amount Banked</c:v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Lit>
              <c:ptCount val="12"/>
              <c:pt idx="0">
                <c:v>202401</c:v>
              </c:pt>
              <c:pt idx="1">
                <c:v>202402</c:v>
              </c:pt>
              <c:pt idx="2">
                <c:v>202403</c:v>
              </c:pt>
              <c:pt idx="3">
                <c:v>202404</c:v>
              </c:pt>
              <c:pt idx="4">
                <c:v>202405</c:v>
              </c:pt>
              <c:pt idx="5">
                <c:v>202406</c:v>
              </c:pt>
              <c:pt idx="6">
                <c:v>202407</c:v>
              </c:pt>
              <c:pt idx="7">
                <c:v>202408</c:v>
              </c:pt>
              <c:pt idx="8">
                <c:v>202409</c:v>
              </c:pt>
              <c:pt idx="9">
                <c:v>202410</c:v>
              </c:pt>
              <c:pt idx="10">
                <c:v>202411</c:v>
              </c:pt>
              <c:pt idx="11">
                <c:v>202412</c:v>
              </c:pt>
            </c:strLit>
          </c:cat>
          <c:val>
            <c:numLit>
              <c:formatCode>General</c:formatCode>
              <c:ptCount val="12"/>
              <c:pt idx="0">
                <c:v>35588.670000000006</c:v>
              </c:pt>
              <c:pt idx="1">
                <c:v>69520.179999999993</c:v>
              </c:pt>
              <c:pt idx="2">
                <c:v>146740.56999999998</c:v>
              </c:pt>
              <c:pt idx="3">
                <c:v>103994.72000000002</c:v>
              </c:pt>
              <c:pt idx="4">
                <c:v>26027.7</c:v>
              </c:pt>
              <c:pt idx="5">
                <c:v>63241.650000000009</c:v>
              </c:pt>
              <c:pt idx="6">
                <c:v>95382.940000000031</c:v>
              </c:pt>
              <c:pt idx="7">
                <c:v>153749.12</c:v>
              </c:pt>
              <c:pt idx="8">
                <c:v>35175.07</c:v>
              </c:pt>
              <c:pt idx="9">
                <c:v>67212.05</c:v>
              </c:pt>
              <c:pt idx="10">
                <c:v>106585.54</c:v>
              </c:pt>
              <c:pt idx="11">
                <c:v>48232.479999999996</c:v>
              </c:pt>
            </c:numLit>
          </c:val>
          <c:extLst>
            <c:ext xmlns:c16="http://schemas.microsoft.com/office/drawing/2014/chart" uri="{C3380CC4-5D6E-409C-BE32-E72D297353CC}">
              <c16:uniqueId val="{00000000-66F3-45BC-B021-1EB8F94B0519}"/>
            </c:ext>
          </c:extLst>
        </c:ser>
        <c:ser>
          <c:idx val="1"/>
          <c:order val="1"/>
          <c:tx>
            <c:v>Sum of Outstanding</c:v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Lit>
              <c:ptCount val="12"/>
              <c:pt idx="0">
                <c:v>202401</c:v>
              </c:pt>
              <c:pt idx="1">
                <c:v>202402</c:v>
              </c:pt>
              <c:pt idx="2">
                <c:v>202403</c:v>
              </c:pt>
              <c:pt idx="3">
                <c:v>202404</c:v>
              </c:pt>
              <c:pt idx="4">
                <c:v>202405</c:v>
              </c:pt>
              <c:pt idx="5">
                <c:v>202406</c:v>
              </c:pt>
              <c:pt idx="6">
                <c:v>202407</c:v>
              </c:pt>
              <c:pt idx="7">
                <c:v>202408</c:v>
              </c:pt>
              <c:pt idx="8">
                <c:v>202409</c:v>
              </c:pt>
              <c:pt idx="9">
                <c:v>202410</c:v>
              </c:pt>
              <c:pt idx="10">
                <c:v>202411</c:v>
              </c:pt>
              <c:pt idx="11">
                <c:v>202412</c:v>
              </c:pt>
            </c:strLit>
          </c:cat>
          <c:val>
            <c:numLit>
              <c:formatCode>General</c:formatCode>
              <c:ptCount val="12"/>
              <c:pt idx="0">
                <c:v>12235.470000000001</c:v>
              </c:pt>
              <c:pt idx="1">
                <c:v>59014.119999999995</c:v>
              </c:pt>
              <c:pt idx="2">
                <c:v>22182.700000000004</c:v>
              </c:pt>
              <c:pt idx="3">
                <c:v>33462.559999999998</c:v>
              </c:pt>
              <c:pt idx="4">
                <c:v>12079.21</c:v>
              </c:pt>
              <c:pt idx="5">
                <c:v>59887.340000000004</c:v>
              </c:pt>
              <c:pt idx="6">
                <c:v>65959.09</c:v>
              </c:pt>
              <c:pt idx="7">
                <c:v>47619.7</c:v>
              </c:pt>
              <c:pt idx="8">
                <c:v>25098.49</c:v>
              </c:pt>
              <c:pt idx="9">
                <c:v>45124.810000000005</c:v>
              </c:pt>
              <c:pt idx="10">
                <c:v>5535.54</c:v>
              </c:pt>
              <c:pt idx="11">
                <c:v>21862.48</c:v>
              </c:pt>
            </c:numLit>
          </c:val>
          <c:extLst>
            <c:ext xmlns:c16="http://schemas.microsoft.com/office/drawing/2014/chart" uri="{C3380CC4-5D6E-409C-BE32-E72D297353CC}">
              <c16:uniqueId val="{00000001-66F3-45BC-B021-1EB8F94B0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521567456"/>
        <c:axId val="521566016"/>
        <c:axId val="0"/>
      </c:bar3DChart>
      <c:catAx>
        <c:axId val="5215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66016"/>
        <c:crosses val="autoZero"/>
        <c:auto val="1"/>
        <c:lblAlgn val="ctr"/>
        <c:lblOffset val="100"/>
        <c:noMultiLvlLbl val="0"/>
      </c:catAx>
      <c:valAx>
        <c:axId val="521566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6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8520707646061063"/>
          <c:y val="0.15820973687635337"/>
          <c:w val="0.77390403560445531"/>
          <c:h val="0.63280993977367694"/>
        </c:manualLayout>
      </c:layout>
      <c:barChart>
        <c:barDir val="col"/>
        <c:grouping val="clustered"/>
        <c:varyColors val="0"/>
        <c:ser>
          <c:idx val="0"/>
          <c:order val="0"/>
          <c:tx>
            <c:v>Sum of Amount Banked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Lit>
              <c:ptCount val="6"/>
              <c:pt idx="0">
                <c:v>202501</c:v>
              </c:pt>
              <c:pt idx="1">
                <c:v>202502</c:v>
              </c:pt>
              <c:pt idx="2">
                <c:v>202503</c:v>
              </c:pt>
              <c:pt idx="3">
                <c:v>202504</c:v>
              </c:pt>
              <c:pt idx="4">
                <c:v>202505</c:v>
              </c:pt>
              <c:pt idx="5">
                <c:v>202506</c:v>
              </c:pt>
            </c:strLit>
          </c:cat>
          <c:val>
            <c:numLit>
              <c:formatCode>General</c:formatCode>
              <c:ptCount val="6"/>
              <c:pt idx="0">
                <c:v>54845.55</c:v>
              </c:pt>
              <c:pt idx="1">
                <c:v>91020.959999999992</c:v>
              </c:pt>
              <c:pt idx="2">
                <c:v>133330.96</c:v>
              </c:pt>
              <c:pt idx="3">
                <c:v>109730.78</c:v>
              </c:pt>
              <c:pt idx="4">
                <c:v>21403.260000000002</c:v>
              </c:pt>
              <c:pt idx="5">
                <c:v>66889.850000000006</c:v>
              </c:pt>
            </c:numLit>
          </c:val>
          <c:extLst>
            <c:ext xmlns:c16="http://schemas.microsoft.com/office/drawing/2014/chart" uri="{C3380CC4-5D6E-409C-BE32-E72D297353CC}">
              <c16:uniqueId val="{00000000-4E8A-4515-ABD7-BC1F426B4173}"/>
            </c:ext>
          </c:extLst>
        </c:ser>
        <c:ser>
          <c:idx val="1"/>
          <c:order val="1"/>
          <c:tx>
            <c:v>Sum of Outstanding</c:v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Lit>
              <c:ptCount val="6"/>
              <c:pt idx="0">
                <c:v>202501</c:v>
              </c:pt>
              <c:pt idx="1">
                <c:v>202502</c:v>
              </c:pt>
              <c:pt idx="2">
                <c:v>202503</c:v>
              </c:pt>
              <c:pt idx="3">
                <c:v>202504</c:v>
              </c:pt>
              <c:pt idx="4">
                <c:v>202505</c:v>
              </c:pt>
              <c:pt idx="5">
                <c:v>202506</c:v>
              </c:pt>
            </c:strLit>
          </c:cat>
          <c:val>
            <c:numLit>
              <c:formatCode>General</c:formatCode>
              <c:ptCount val="6"/>
              <c:pt idx="0">
                <c:v>36206.61</c:v>
              </c:pt>
              <c:pt idx="1">
                <c:v>86087.709999999992</c:v>
              </c:pt>
              <c:pt idx="2">
                <c:v>128829.95</c:v>
              </c:pt>
              <c:pt idx="3">
                <c:v>100390.78</c:v>
              </c:pt>
              <c:pt idx="4">
                <c:v>21403.260000000002</c:v>
              </c:pt>
              <c:pt idx="5">
                <c:v>54739.85</c:v>
              </c:pt>
            </c:numLit>
          </c:val>
          <c:extLst>
            <c:ext xmlns:c16="http://schemas.microsoft.com/office/drawing/2014/chart" uri="{C3380CC4-5D6E-409C-BE32-E72D297353CC}">
              <c16:uniqueId val="{00000001-4E8A-4515-ABD7-BC1F426B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81901384"/>
        <c:axId val="881898504"/>
      </c:barChart>
      <c:catAx>
        <c:axId val="88190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898504"/>
        <c:crosses val="autoZero"/>
        <c:auto val="1"/>
        <c:lblAlgn val="ctr"/>
        <c:lblOffset val="100"/>
        <c:noMultiLvlLbl val="0"/>
      </c:catAx>
      <c:valAx>
        <c:axId val="88189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901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banked vs outstanding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22222222222223E-2"/>
          <c:y val="0.16192147856517936"/>
          <c:w val="0.93888888888888888"/>
          <c:h val="0.6982717264508603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'[12]Seized Pivots 2526'!$G$323:$H$323</c:f>
              <c:numCache>
                <c:formatCode>General</c:formatCode>
                <c:ptCount val="2"/>
                <c:pt idx="0">
                  <c:v>4117482.4100000006</c:v>
                </c:pt>
                <c:pt idx="1">
                  <c:v>1430560.9200000002</c:v>
                </c:pt>
              </c:numCache>
            </c:numRef>
          </c:cat>
          <c:val>
            <c:numRef>
              <c:f>'[12]Seized Pivots 2526'!$G$343:$H$343</c:f>
              <c:numCache>
                <c:formatCode>General</c:formatCode>
                <c:ptCount val="2"/>
                <c:pt idx="0">
                  <c:v>4117482.4100000006</c:v>
                </c:pt>
                <c:pt idx="1">
                  <c:v>1430560.9200000002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A-4381-AB90-BA0F53A13A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626909120"/>
        <c:axId val="626939000"/>
        <c:axId val="0"/>
      </c:bar3DChart>
      <c:catAx>
        <c:axId val="6269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939000"/>
        <c:crosses val="autoZero"/>
        <c:auto val="1"/>
        <c:lblAlgn val="ctr"/>
        <c:lblOffset val="100"/>
        <c:noMultiLvlLbl val="0"/>
      </c:catAx>
      <c:valAx>
        <c:axId val="626939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2690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Aged</a:t>
            </a:r>
            <a:r>
              <a:rPr lang="en-GB" baseline="0"/>
              <a:t> Seized Money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0997235668291801"/>
          <c:y val="0.20556776556776557"/>
          <c:w val="0.72177293524341268"/>
          <c:h val="0.70555180602424694"/>
        </c:manualLayout>
      </c:layout>
      <c:lineChart>
        <c:grouping val="stacked"/>
        <c:varyColors val="0"/>
        <c:ser>
          <c:idx val="0"/>
          <c:order val="0"/>
          <c:tx>
            <c:strRef>
              <c:f>'[12]COT Schedule 2526'!$A$27</c:f>
              <c:strCache>
                <c:ptCount val="1"/>
                <c:pt idx="0">
                  <c:v>0-1 Month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'[12]COT Schedule 2526'!$C$25:$N$25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'[12]COT Schedule 2526'!$B$27:$M$27</c:f>
              <c:numCache>
                <c:formatCode>General</c:formatCode>
                <c:ptCount val="12"/>
                <c:pt idx="1">
                  <c:v>36206.61</c:v>
                </c:pt>
                <c:pt idx="2">
                  <c:v>86087.71</c:v>
                </c:pt>
                <c:pt idx="3">
                  <c:v>128829.95000000001</c:v>
                </c:pt>
                <c:pt idx="4">
                  <c:v>100390.78</c:v>
                </c:pt>
                <c:pt idx="5">
                  <c:v>21403.260000000002</c:v>
                </c:pt>
                <c:pt idx="6">
                  <c:v>54739.85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8-4865-B173-C5519A3F33C6}"/>
            </c:ext>
          </c:extLst>
        </c:ser>
        <c:ser>
          <c:idx val="1"/>
          <c:order val="1"/>
          <c:tx>
            <c:strRef>
              <c:f>'[12]COT Schedule 2526'!$A$28</c:f>
              <c:strCache>
                <c:ptCount val="1"/>
                <c:pt idx="0">
                  <c:v>1-3 Months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'[12]COT Schedule 2526'!$C$25:$N$25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'[12]COT Schedule 2526'!$B$28:$M$28</c:f>
              <c:numCache>
                <c:formatCode>General</c:formatCode>
                <c:ptCount val="12"/>
                <c:pt idx="1">
                  <c:v>55131.83</c:v>
                </c:pt>
                <c:pt idx="2">
                  <c:v>53863.630000000005</c:v>
                </c:pt>
                <c:pt idx="3">
                  <c:v>134906.80000000002</c:v>
                </c:pt>
                <c:pt idx="4">
                  <c:v>251124.27000000002</c:v>
                </c:pt>
                <c:pt idx="5">
                  <c:v>315308.44</c:v>
                </c:pt>
                <c:pt idx="6">
                  <c:v>250623.99000000002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8-4865-B173-C5519A3F33C6}"/>
            </c:ext>
          </c:extLst>
        </c:ser>
        <c:ser>
          <c:idx val="2"/>
          <c:order val="2"/>
          <c:tx>
            <c:strRef>
              <c:f>'[12]COT Schedule 2526'!$A$29</c:f>
              <c:strCache>
                <c:ptCount val="1"/>
                <c:pt idx="0">
                  <c:v>3-6  Months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'[12]COT Schedule 2526'!$C$25:$N$25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'[12]COT Schedule 2526'!$B$29:$M$29</c:f>
              <c:numCache>
                <c:formatCode>General</c:formatCode>
                <c:ptCount val="12"/>
                <c:pt idx="1">
                  <c:v>122665.33000000002</c:v>
                </c:pt>
                <c:pt idx="2">
                  <c:v>100101.05000000002</c:v>
                </c:pt>
                <c:pt idx="3">
                  <c:v>58815.89</c:v>
                </c:pt>
                <c:pt idx="4">
                  <c:v>55131.83</c:v>
                </c:pt>
                <c:pt idx="5">
                  <c:v>53863.630000000005</c:v>
                </c:pt>
                <c:pt idx="6">
                  <c:v>134906.80000000002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8-4865-B173-C5519A3F33C6}"/>
            </c:ext>
          </c:extLst>
        </c:ser>
        <c:ser>
          <c:idx val="3"/>
          <c:order val="3"/>
          <c:tx>
            <c:strRef>
              <c:f>'[12]COT Schedule 2526'!$A$30</c:f>
              <c:strCache>
                <c:ptCount val="1"/>
                <c:pt idx="0">
                  <c:v>6-12 Months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'[12]COT Schedule 2526'!$C$25:$N$25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'[12]COT Schedule 2526'!$B$30:$M$30</c:f>
              <c:numCache>
                <c:formatCode>General</c:formatCode>
                <c:ptCount val="12"/>
                <c:pt idx="1">
                  <c:v>172898.17</c:v>
                </c:pt>
                <c:pt idx="2">
                  <c:v>220701.79</c:v>
                </c:pt>
                <c:pt idx="3">
                  <c:v>208752.37000000002</c:v>
                </c:pt>
                <c:pt idx="4">
                  <c:v>204606.04000000007</c:v>
                </c:pt>
                <c:pt idx="5">
                  <c:v>224668.40000000005</c:v>
                </c:pt>
                <c:pt idx="6">
                  <c:v>225122.02000000002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68-4865-B173-C5519A3F33C6}"/>
            </c:ext>
          </c:extLst>
        </c:ser>
        <c:ser>
          <c:idx val="4"/>
          <c:order val="4"/>
          <c:tx>
            <c:strRef>
              <c:f>'[12]COT Schedule 2526'!$A$31</c:f>
              <c:strCache>
                <c:ptCount val="1"/>
                <c:pt idx="0">
                  <c:v>&gt; 12 Months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'[12]COT Schedule 2526'!$C$25:$N$25</c:f>
              <c:strCache>
                <c:ptCount val="12"/>
                <c:pt idx="0">
                  <c:v>Q1 P1</c:v>
                </c:pt>
                <c:pt idx="1">
                  <c:v>Q1 P2</c:v>
                </c:pt>
                <c:pt idx="2">
                  <c:v>Q1 P3</c:v>
                </c:pt>
                <c:pt idx="3">
                  <c:v>Q2 P4</c:v>
                </c:pt>
                <c:pt idx="4">
                  <c:v>Q2 P5</c:v>
                </c:pt>
                <c:pt idx="5">
                  <c:v>Q2 P6</c:v>
                </c:pt>
                <c:pt idx="6">
                  <c:v>Q3 P7</c:v>
                </c:pt>
                <c:pt idx="7">
                  <c:v>Q3 P8</c:v>
                </c:pt>
                <c:pt idx="8">
                  <c:v>Q3 P9</c:v>
                </c:pt>
                <c:pt idx="9">
                  <c:v>Q4 P10</c:v>
                </c:pt>
                <c:pt idx="10">
                  <c:v>Q4 P11</c:v>
                </c:pt>
                <c:pt idx="11">
                  <c:v>Q4 P12</c:v>
                </c:pt>
              </c:strCache>
            </c:strRef>
          </c:cat>
          <c:val>
            <c:numRef>
              <c:f>'[12]COT Schedule 2526'!$B$31:$M$31</c:f>
              <c:numCache>
                <c:formatCode>General</c:formatCode>
                <c:ptCount val="12"/>
                <c:pt idx="1">
                  <c:v>652207.43000000005</c:v>
                </c:pt>
                <c:pt idx="2">
                  <c:v>664442.9</c:v>
                </c:pt>
                <c:pt idx="3">
                  <c:v>722722.02</c:v>
                </c:pt>
                <c:pt idx="4">
                  <c:v>743164.89</c:v>
                </c:pt>
                <c:pt idx="5">
                  <c:v>760577.34</c:v>
                </c:pt>
                <c:pt idx="6">
                  <c:v>765168.26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68-4865-B173-C5519A3F3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226040"/>
        <c:axId val="853227480"/>
      </c:lineChart>
      <c:catAx>
        <c:axId val="85322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227480"/>
        <c:crosses val="autoZero"/>
        <c:auto val="1"/>
        <c:lblAlgn val="ctr"/>
        <c:lblOffset val="100"/>
        <c:noMultiLvlLbl val="0"/>
      </c:catAx>
      <c:valAx>
        <c:axId val="85322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226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171450</xdr:colOff>
      <xdr:row>21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EC6F-BEA8-8580-2E9D-64904666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"/>
          <a:ext cx="7620000" cy="317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24</xdr:row>
      <xdr:rowOff>47624</xdr:rowOff>
    </xdr:from>
    <xdr:to>
      <xdr:col>23</xdr:col>
      <xdr:colOff>59532</xdr:colOff>
      <xdr:row>39</xdr:row>
      <xdr:rowOff>119062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D5F0081-E308-4D0E-A6A7-17539B4FA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286170</xdr:colOff>
      <xdr:row>0</xdr:row>
      <xdr:rowOff>49320</xdr:rowOff>
    </xdr:from>
    <xdr:to>
      <xdr:col>21</xdr:col>
      <xdr:colOff>761999</xdr:colOff>
      <xdr:row>14</xdr:row>
      <xdr:rowOff>42334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F67E62-89B6-4607-BC16-B5189451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0</xdr:colOff>
      <xdr:row>0</xdr:row>
      <xdr:rowOff>0</xdr:rowOff>
    </xdr:from>
    <xdr:to>
      <xdr:col>35</xdr:col>
      <xdr:colOff>566738</xdr:colOff>
      <xdr:row>32</xdr:row>
      <xdr:rowOff>109008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7D0B6B4-3108-40C8-8024-3063D65EFB54}"/>
            </a:ext>
            <a:ext uri="{147F2762-F138-4A5C-976F-8EAC2B608ADB}">
              <a16:predDERef xmlns:a16="http://schemas.microsoft.com/office/drawing/2014/main" pred="{23C70412-5808-43F9-9C7F-1ECEBAABB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575468</xdr:colOff>
      <xdr:row>4</xdr:row>
      <xdr:rowOff>99218</xdr:rowOff>
    </xdr:from>
    <xdr:to>
      <xdr:col>5</xdr:col>
      <xdr:colOff>555625</xdr:colOff>
      <xdr:row>20</xdr:row>
      <xdr:rowOff>89297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5A39080-9F42-4BBC-883B-5E72708F1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11</xdr:col>
      <xdr:colOff>440134</xdr:colOff>
      <xdr:row>19</xdr:row>
      <xdr:rowOff>33734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A92B58-EB0A-4874-938F-0AA45909D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4</xdr:row>
      <xdr:rowOff>49609</xdr:rowOff>
    </xdr:from>
    <xdr:to>
      <xdr:col>19</xdr:col>
      <xdr:colOff>494110</xdr:colOff>
      <xdr:row>19</xdr:row>
      <xdr:rowOff>54371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45B1B47-7126-4534-83AE-2AD9FDF97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23</xdr:row>
      <xdr:rowOff>0</xdr:rowOff>
    </xdr:from>
    <xdr:to>
      <xdr:col>28</xdr:col>
      <xdr:colOff>303610</xdr:colOff>
      <xdr:row>35</xdr:row>
      <xdr:rowOff>20637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28D8E6E-ED8B-4A5E-A2B1-98347EF7F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0</xdr:colOff>
      <xdr:row>38</xdr:row>
      <xdr:rowOff>0</xdr:rowOff>
    </xdr:from>
    <xdr:to>
      <xdr:col>25</xdr:col>
      <xdr:colOff>251354</xdr:colOff>
      <xdr:row>56</xdr:row>
      <xdr:rowOff>193988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2F89780-4E78-C738-FDBE-A0855615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991953" y="7590234"/>
          <a:ext cx="5371042" cy="3438442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38</xdr:row>
      <xdr:rowOff>0</xdr:rowOff>
    </xdr:from>
    <xdr:to>
      <xdr:col>35</xdr:col>
      <xdr:colOff>535263</xdr:colOff>
      <xdr:row>56</xdr:row>
      <xdr:rowOff>193988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BAEEFF3-C7FC-9BE5-FF14-28343CA00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322109" y="7590234"/>
          <a:ext cx="5377138" cy="3438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siness%20Support\Finance\MANACC\Accounts%20By%20Year\Accnts2020\Month%209\COT\Qtr3%20AR%20information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wentpolice.sharepoint.com/sites/FinanceAdmin/Payments%20Development%20%20Reporting1/Copy%20of%20Debtors%20report%20for%20KPI's%20September%2025.xlsx" TargetMode="External"/><Relationship Id="rId1" Type="http://schemas.openxmlformats.org/officeDocument/2006/relationships/externalLinkPath" Target="https://gwentpolice.sharepoint.com/sites/FinanceAdmin/Payments%20Development%20%20Reporting1/Copy%20of%20Debtors%20report%20for%20KPI's%20September%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wentpolice.sharepoint.com/sites/FinanceAdmin/Payments%20Development%20%20Reporting1/Completed%20%20KPI%20Seized%20Money%20Report%20for%20%202526%20June%2025%20P3.xlsx" TargetMode="External"/><Relationship Id="rId1" Type="http://schemas.openxmlformats.org/officeDocument/2006/relationships/externalLinkPath" Target="https://gwentpolice.sharepoint.com/sites/FinanceAdmin/Payments%20Development%20%20Reporting1/Completed%20%20KPI%20Seized%20Money%20Report%20for%20%202526%20June%2025%20P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wentpolice.sharepoint.com/sites/FinanceAdmin/Payments%20Development%20%20Reporting1/Completed%20KPI%20Seized%20Money%20Report%20for%20Sept%202526%20%2025%20P6.xlsx" TargetMode="External"/><Relationship Id="rId1" Type="http://schemas.openxmlformats.org/officeDocument/2006/relationships/externalLinkPath" Target="https://gwentpolice.sharepoint.com/sites/FinanceAdmin/Payments%20Development%20%20Reporting1/Completed%20KPI%20Seized%20Money%20Report%20for%20Sept%202526%20%2025%20P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wentpolice.sharepoint.com/sites/FinanceAdmin/SMTReportMTFP/FY2526%20%20COT%20Reports/Business%20Support/Finance/MANACC/Accounts%20By%20Year/Accnts2020/Month%209/COT/Qtr3%20AR%20inform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wentpolice.sharepoint.com/sites/FinanceAdmin/Payments%20Development%20%20Reporting1/Draft%20TB%20source%20260421%20Q4-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wentpolice.sharepoint.com/sites/FinanceAdmin/SMTReportMTFP/FY2526%20%20COT%20Reports/sites/GwentGovernance/Finance%20Reporting/Draft%20TB%20source%20260421%20Q4-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wentpolice.sharepoint.com/sites/FinanceAdmin/Payments%20Development%20%20Reporting1/Management%20Report%202021-22%20template%202505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wentpolice.sharepoint.com/sites/FinanceAdmin/SMTReportMTFP/FY2526%20%20COT%20Reports/sites/GwentGovernance/Finance%20Reporting/Management%20Report%202021-22%20template%202505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wentpolice.sharepoint.com/sites/FinanceAdmin/Payments%20Development%20%20Reporting1/Creditors%20Draft%20report%20for%20KPI%202021-22%20140621%20App3c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wentpolice.sharepoint.com/sites/FinanceAdmin/SMTReportMTFP/FY2526%20%20COT%20Reports/sites/GwentGovernance/Finance%20Reporting/Creditors%20Draft%20report%20for%20KPI%202021-22%20140621%20App3c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T Schedule"/>
      <sheetName val="Aged Debt Report"/>
      <sheetName val="Period Analysis"/>
      <sheetName val="Qtr3 Payment Analysis"/>
      <sheetName val="Write Off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 Notes"/>
      <sheetName val="COT Schedule"/>
      <sheetName val="Write Offs"/>
      <sheetName val="P6 21-22 Aged Debtors"/>
      <sheetName val="P6 21-22 Debtors Detail"/>
      <sheetName val="Debtor Pivot CurPer 2025-26"/>
      <sheetName val="Payments BW 25-26"/>
      <sheetName val="Active Chaser P5 2526 "/>
      <sheetName val="Active Chaser P4 2526"/>
      <sheetName val="Active Chaser P3 2526"/>
      <sheetName val="Active Chaser P2 2526"/>
      <sheetName val="Active Chaser P1 2526"/>
      <sheetName val="Active Chaser P12 2425"/>
      <sheetName val="Active Chaser P9"/>
      <sheetName val="Active Chaser P8"/>
      <sheetName val="Active Chaser P7"/>
      <sheetName val="Active Chasers P6"/>
      <sheetName val="P1 25-26 Debtors Detail"/>
      <sheetName val="P2 25-26 Debtors Detail"/>
      <sheetName val="P3 25-26 Debtors Detail"/>
      <sheetName val="P4 25-26 Debtors Detail"/>
      <sheetName val="P5 25-26 Debtors Detail"/>
      <sheetName val="P6 25-26 Debtors Detail"/>
      <sheetName val="P7 25-26 Debtors Detail"/>
      <sheetName val="P8 25-26 Debtors Detail"/>
      <sheetName val="P9 25-26 Debtors Detail"/>
      <sheetName val="P10 25-26 Debtors Detail"/>
      <sheetName val="P11 25-26 Debtors Detail"/>
      <sheetName val="P12 25-26 Debtors Detail"/>
      <sheetName val="P12 24-25 Debtors Detail"/>
      <sheetName val="P11 24-25 Debtors Detail"/>
      <sheetName val="P10 24-25 Debtors Detail"/>
      <sheetName val="P9 24-25 Debtors Detail"/>
      <sheetName val="P8 24-25 Debtors Detail"/>
      <sheetName val="P7 24-25 Debtors Detail"/>
      <sheetName val="P6 24-25 Debtors Detail"/>
      <sheetName val="P5 24-25 Debtors Detail"/>
      <sheetName val="P4 24-25 Debtors Detail"/>
      <sheetName val="P3 24-25 Debtors Detail"/>
      <sheetName val="P2 24-25 Debtors Detail"/>
      <sheetName val="P1 24-25 Debtors Detail"/>
      <sheetName val="P12 22-23 Debtors Detail"/>
      <sheetName val="P11 22-23 Debtors Detail"/>
      <sheetName val="P10 22-23 Debtors Detail"/>
      <sheetName val="P9 22-23 Debtors Detail"/>
      <sheetName val="P1 25-26 Aged Debtors"/>
      <sheetName val="P2 25-26 Aged Debtors"/>
      <sheetName val="P3 25-26 Aged Debtors"/>
      <sheetName val="P4 25-26 Aged Debtors"/>
      <sheetName val="P5 25-26 Aged Debtors"/>
      <sheetName val="P6 25-26 Aged Debtors"/>
      <sheetName val="P7 25-26 Aged Debtors"/>
      <sheetName val="P8 25-26 Aged Debtors"/>
      <sheetName val="P9 25-26 Aged Debtors"/>
      <sheetName val="P10 25-26 Aged Debtors"/>
      <sheetName val="P11 25-26 Aged Debtors"/>
      <sheetName val="P12 25-26 Aged Debtors"/>
      <sheetName val="P12 24-25 Aged Debtors"/>
      <sheetName val="P11 24-25 Aged Debtors"/>
      <sheetName val="P10 24-25 Aged Debtors"/>
      <sheetName val="P9 24-25 Aged Debtors"/>
      <sheetName val="P8 24-25 Aged Debtors"/>
      <sheetName val="P7 24-25 Aged Debtors"/>
      <sheetName val="P6 24-25 Aged Debtors"/>
      <sheetName val="P5 24-25 Aged Debtors"/>
      <sheetName val="P4 24-25 Aged Debtors"/>
      <sheetName val="P3 24-25 Aged Debtors"/>
      <sheetName val="P2 24-25 Aged Debtors "/>
      <sheetName val="P1 24-25 Aged Debtors "/>
      <sheetName val="P12 22-23 Aged Debtors  (2)"/>
      <sheetName val="P11 22-23 Aged Debtors "/>
      <sheetName val="P10 22-23 Aged Debtors"/>
      <sheetName val="P9 22-23 Aged Debtors"/>
      <sheetName val="Aged Debtors Summ Report BW"/>
      <sheetName val="Debtor Pivot P1-12 2020-21"/>
      <sheetName val="Payments BW 2020-21"/>
      <sheetName val="Qtr3 Payment Analysis"/>
      <sheetName val="Qtr2 Payment Analysis"/>
      <sheetName val="Qtr1 Payment Analysis"/>
      <sheetName val="Q4 Aged Debtors Detail BW"/>
      <sheetName val="Q3 Aged Debtors Detail BW"/>
      <sheetName val="Q2 Aged Debtors Detail BW"/>
      <sheetName val="Q1 Aged Debtors Detail BW"/>
    </sheetNames>
    <sheetDataSet>
      <sheetData sheetId="0"/>
      <sheetData sheetId="1">
        <row r="17">
          <cell r="D17" t="str">
            <v>O/S Amount</v>
          </cell>
          <cell r="E17" t="str">
            <v>No of Invoices</v>
          </cell>
          <cell r="F17" t="str">
            <v>% of O/S £ total Invoices</v>
          </cell>
          <cell r="G17" t="str">
            <v>% of O/S # total Invoices</v>
          </cell>
          <cell r="H17" t="str">
            <v>Not Due</v>
          </cell>
          <cell r="I17" t="str">
            <v>0-1 Month</v>
          </cell>
          <cell r="J17" t="str">
            <v>1-3 Months</v>
          </cell>
          <cell r="K17" t="str">
            <v>3-6  Months</v>
          </cell>
          <cell r="L17" t="str">
            <v>6-12 Months</v>
          </cell>
          <cell r="M17" t="str">
            <v>&gt; 12 Months</v>
          </cell>
        </row>
        <row r="18">
          <cell r="A18" t="str">
            <v>National Probation Service, SSCL</v>
          </cell>
          <cell r="B18"/>
          <cell r="D18">
            <v>1110138.06</v>
          </cell>
          <cell r="E18">
            <v>2</v>
          </cell>
          <cell r="F18">
            <v>0.9032819867011439</v>
          </cell>
          <cell r="G18">
            <v>3.3333333333333333E-2</v>
          </cell>
          <cell r="H18">
            <v>0</v>
          </cell>
          <cell r="I18">
            <v>1110138.06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College of Policing</v>
          </cell>
          <cell r="B19"/>
          <cell r="D19">
            <v>49286.82</v>
          </cell>
          <cell r="E19">
            <v>1</v>
          </cell>
          <cell r="F19">
            <v>4.0103027084560698E-2</v>
          </cell>
          <cell r="G19">
            <v>1.6666666666666666E-2</v>
          </cell>
          <cell r="H19">
            <v>0</v>
          </cell>
          <cell r="I19">
            <v>0</v>
          </cell>
          <cell r="J19">
            <v>0</v>
          </cell>
          <cell r="K19">
            <v>49286.82</v>
          </cell>
          <cell r="L19">
            <v>0</v>
          </cell>
          <cell r="M19">
            <v>0</v>
          </cell>
        </row>
        <row r="20">
          <cell r="A20" t="str">
            <v>PCC for Devon &amp; Cornwall</v>
          </cell>
          <cell r="B20"/>
          <cell r="D20">
            <v>29941.77</v>
          </cell>
          <cell r="E20">
            <v>2</v>
          </cell>
          <cell r="F20">
            <v>2.4362610800812205E-2</v>
          </cell>
          <cell r="G20">
            <v>3.3333333333333333E-2</v>
          </cell>
          <cell r="H20">
            <v>29941.77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Home Office</v>
          </cell>
          <cell r="B21"/>
          <cell r="D21">
            <v>6072.66</v>
          </cell>
          <cell r="E21">
            <v>1</v>
          </cell>
          <cell r="F21">
            <v>4.9411191157256321E-3</v>
          </cell>
          <cell r="G21">
            <v>1.6666666666666666E-2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6072.66</v>
          </cell>
        </row>
        <row r="22">
          <cell r="A22" t="str">
            <v>Gloag &amp; Sons Ltd</v>
          </cell>
          <cell r="B22"/>
          <cell r="D22">
            <v>4207.3500000000004</v>
          </cell>
          <cell r="E22">
            <v>4</v>
          </cell>
          <cell r="F22">
            <v>3.4233791306525047E-3</v>
          </cell>
          <cell r="G22">
            <v>6.6666666666666666E-2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4207.3500000000004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 Notes"/>
      <sheetName val="COT Schedule 2526"/>
      <sheetName val="Aged Summary"/>
      <sheetName val="Historic Cash Data"/>
      <sheetName val="Seized Money updates MAY 25 onw"/>
      <sheetName val="Hist Big Hitters pre May 25 "/>
      <sheetName val="Evidence for Big Hitters "/>
      <sheetName val="Seized Money 2526"/>
      <sheetName val="Seized Pivots 2526"/>
      <sheetName val="COT Schedule 2324"/>
      <sheetName val="Seized Pivots 2324"/>
      <sheetName val="Seized Money Data Original"/>
    </sheetNames>
    <sheetDataSet>
      <sheetData sheetId="0"/>
      <sheetData sheetId="1">
        <row r="25">
          <cell r="B25"/>
          <cell r="C25" t="str">
            <v>Q1 P1</v>
          </cell>
          <cell r="D25" t="str">
            <v>Q1 P2</v>
          </cell>
          <cell r="E25" t="str">
            <v>Q1 P3</v>
          </cell>
          <cell r="F25" t="str">
            <v>Q2 P4</v>
          </cell>
          <cell r="G25" t="str">
            <v>Q2 P5</v>
          </cell>
          <cell r="H25" t="str">
            <v>Q2 P6</v>
          </cell>
          <cell r="I25" t="str">
            <v>Q3 P7</v>
          </cell>
          <cell r="J25" t="str">
            <v>Q3 P8</v>
          </cell>
          <cell r="K25" t="str">
            <v>Q3 P9</v>
          </cell>
          <cell r="L25" t="str">
            <v>Q4 P10</v>
          </cell>
          <cell r="M25" t="str">
            <v>Q4 P11</v>
          </cell>
          <cell r="N25" t="str">
            <v>Q4 P12</v>
          </cell>
        </row>
        <row r="26">
          <cell r="A26" t="str">
            <v>Opening Balance 25/26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A27" t="str">
            <v>0-1 Month</v>
          </cell>
          <cell r="I27"/>
          <cell r="J27"/>
          <cell r="K27"/>
          <cell r="L27"/>
          <cell r="M27"/>
          <cell r="N27"/>
        </row>
        <row r="28">
          <cell r="A28" t="str">
            <v>1-3 Months</v>
          </cell>
          <cell r="I28"/>
          <cell r="J28"/>
          <cell r="K28"/>
          <cell r="L28"/>
          <cell r="M28"/>
          <cell r="N28"/>
        </row>
        <row r="29">
          <cell r="A29" t="str">
            <v>3-6  Months</v>
          </cell>
          <cell r="I29"/>
          <cell r="J29"/>
          <cell r="K29"/>
          <cell r="L29"/>
          <cell r="M29"/>
          <cell r="N29"/>
        </row>
        <row r="30">
          <cell r="A30" t="str">
            <v>6-12 Months</v>
          </cell>
          <cell r="I30"/>
          <cell r="J30"/>
          <cell r="K30"/>
          <cell r="L30"/>
          <cell r="M30"/>
          <cell r="N30"/>
        </row>
        <row r="31">
          <cell r="A31" t="str">
            <v>&gt; 12 Months</v>
          </cell>
          <cell r="I31"/>
          <cell r="J31"/>
          <cell r="K31"/>
          <cell r="L31"/>
          <cell r="M31"/>
          <cell r="N31"/>
        </row>
        <row r="32">
          <cell r="A32" t="str">
            <v>Outstanding Balance</v>
          </cell>
          <cell r="B32"/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9">
          <cell r="A39" t="str">
            <v>Seized Money Paid Out in Period Age</v>
          </cell>
        </row>
        <row r="40">
          <cell r="A40" t="str">
            <v>Debt Age</v>
          </cell>
          <cell r="B40" t="str">
            <v>2025-2026</v>
          </cell>
          <cell r="C40" t="str">
            <v>2025-2026</v>
          </cell>
          <cell r="D40" t="str">
            <v>2025-2026</v>
          </cell>
          <cell r="E40" t="str">
            <v>2025-2026</v>
          </cell>
          <cell r="F40" t="str">
            <v>2025-2026</v>
          </cell>
          <cell r="G40" t="str">
            <v>2025-2026</v>
          </cell>
          <cell r="H40" t="str">
            <v>2025-2026</v>
          </cell>
          <cell r="I40" t="str">
            <v>2025-2026</v>
          </cell>
          <cell r="J40" t="str">
            <v>2025-2026</v>
          </cell>
          <cell r="K40" t="str">
            <v>2025-2026</v>
          </cell>
          <cell r="L40" t="str">
            <v>2025-2026</v>
          </cell>
          <cell r="M40" t="str">
            <v>2025-2026</v>
          </cell>
        </row>
        <row r="41">
          <cell r="B41" t="str">
            <v>Q1-P1</v>
          </cell>
          <cell r="C41" t="str">
            <v>Q1-P2</v>
          </cell>
          <cell r="D41" t="str">
            <v>Q1-P3</v>
          </cell>
          <cell r="E41" t="str">
            <v>Q2-P4</v>
          </cell>
          <cell r="F41" t="str">
            <v>Q2-P5</v>
          </cell>
          <cell r="G41" t="str">
            <v>Q2-P6</v>
          </cell>
          <cell r="H41" t="str">
            <v>Q3-P7</v>
          </cell>
          <cell r="I41" t="str">
            <v>Q3-P8</v>
          </cell>
          <cell r="J41" t="str">
            <v>Q3-P9</v>
          </cell>
          <cell r="K41" t="str">
            <v>Q4-P10</v>
          </cell>
          <cell r="L41" t="str">
            <v>Q4-P11</v>
          </cell>
          <cell r="M41" t="str">
            <v>Q4-P12</v>
          </cell>
        </row>
        <row r="42">
          <cell r="A42" t="str">
            <v>Period 1</v>
          </cell>
        </row>
        <row r="43">
          <cell r="A43" t="str">
            <v>Period 2</v>
          </cell>
        </row>
        <row r="44">
          <cell r="A44" t="str">
            <v>Period 3</v>
          </cell>
        </row>
        <row r="53">
          <cell r="C53">
            <v>45748</v>
          </cell>
          <cell r="D53">
            <v>45778</v>
          </cell>
          <cell r="E53">
            <v>45809</v>
          </cell>
          <cell r="F53">
            <v>45839</v>
          </cell>
          <cell r="G53">
            <v>45870</v>
          </cell>
          <cell r="H53">
            <v>45901</v>
          </cell>
          <cell r="I53">
            <v>45931</v>
          </cell>
          <cell r="J53">
            <v>45962</v>
          </cell>
          <cell r="K53">
            <v>45992</v>
          </cell>
          <cell r="L53">
            <v>46023</v>
          </cell>
          <cell r="M53">
            <v>46054</v>
          </cell>
          <cell r="N53">
            <v>46082</v>
          </cell>
          <cell r="O53" t="str">
            <v>Total In/Out</v>
          </cell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</row>
        <row r="55">
          <cell r="A55" t="str">
            <v xml:space="preserve">Seized Money Received In </v>
          </cell>
          <cell r="I55"/>
          <cell r="J55"/>
          <cell r="K55"/>
          <cell r="L55"/>
          <cell r="M55"/>
          <cell r="N55"/>
        </row>
        <row r="56">
          <cell r="A56" t="str">
            <v xml:space="preserve">Number of Cash Items </v>
          </cell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</row>
        <row r="57">
          <cell r="A57" t="str">
            <v>Money Returned to Defendant</v>
          </cell>
          <cell r="I57"/>
          <cell r="J57"/>
          <cell r="K57"/>
          <cell r="L57"/>
          <cell r="M57"/>
          <cell r="N57"/>
        </row>
        <row r="58">
          <cell r="A58" t="str">
            <v xml:space="preserve">Money Paid to Home Office </v>
          </cell>
          <cell r="I58"/>
          <cell r="J58"/>
          <cell r="K58"/>
          <cell r="L58"/>
          <cell r="M58"/>
          <cell r="N58"/>
        </row>
        <row r="59">
          <cell r="A59" t="str">
            <v xml:space="preserve">Money Paid to HMCTS </v>
          </cell>
          <cell r="I59"/>
          <cell r="J59"/>
          <cell r="K59"/>
          <cell r="L59"/>
          <cell r="M59"/>
          <cell r="N59"/>
        </row>
        <row r="60">
          <cell r="A60" t="str">
            <v xml:space="preserve">Money Forfeited to Force </v>
          </cell>
          <cell r="I60"/>
          <cell r="J60"/>
          <cell r="K60"/>
          <cell r="L60"/>
          <cell r="M60"/>
          <cell r="N60"/>
        </row>
        <row r="61">
          <cell r="A61" t="str">
            <v>Total Money Paid out</v>
          </cell>
          <cell r="I61"/>
          <cell r="J61"/>
          <cell r="K61"/>
          <cell r="L61"/>
          <cell r="M61"/>
          <cell r="N61"/>
        </row>
        <row r="62">
          <cell r="A62" t="str">
            <v xml:space="preserve">Running Balance 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 Notes"/>
      <sheetName val="COT Schedule 2526"/>
      <sheetName val="Aged Summary"/>
      <sheetName val="Historic Cash Data"/>
      <sheetName val="Items we have recovered (total)"/>
      <sheetName val="Seized Money updates MAY 25 onw"/>
      <sheetName val="Hist Big Hitters pre May 25 "/>
      <sheetName val="Evidence for Big Hitters "/>
      <sheetName val="Seized Money 2526"/>
      <sheetName val="Seized Pivots 2526"/>
      <sheetName val="COT Schedule 2324"/>
      <sheetName val="Seized Pivots 2324"/>
      <sheetName val="Seized Money Data Original"/>
    </sheetNames>
    <sheetDataSet>
      <sheetData sheetId="0"/>
      <sheetData sheetId="1">
        <row r="25">
          <cell r="C25" t="str">
            <v>Q1 P1</v>
          </cell>
          <cell r="D25" t="str">
            <v>Q1 P2</v>
          </cell>
          <cell r="E25" t="str">
            <v>Q1 P3</v>
          </cell>
          <cell r="F25" t="str">
            <v>Q2 P4</v>
          </cell>
          <cell r="G25" t="str">
            <v>Q2 P5</v>
          </cell>
          <cell r="H25" t="str">
            <v>Q2 P6</v>
          </cell>
          <cell r="I25" t="str">
            <v>Q3 P7</v>
          </cell>
          <cell r="J25" t="str">
            <v>Q3 P8</v>
          </cell>
          <cell r="K25" t="str">
            <v>Q3 P9</v>
          </cell>
          <cell r="L25" t="str">
            <v>Q4 P10</v>
          </cell>
          <cell r="M25" t="str">
            <v>Q4 P11</v>
          </cell>
          <cell r="N25" t="str">
            <v>Q4 P12</v>
          </cell>
        </row>
        <row r="27">
          <cell r="A27" t="str">
            <v>0-1 Month</v>
          </cell>
          <cell r="B27"/>
          <cell r="C27">
            <v>36206.61</v>
          </cell>
          <cell r="D27">
            <v>86087.71</v>
          </cell>
          <cell r="E27">
            <v>128829.95000000001</v>
          </cell>
          <cell r="F27">
            <v>100390.78</v>
          </cell>
          <cell r="G27">
            <v>21403.260000000002</v>
          </cell>
          <cell r="H27">
            <v>54739.85</v>
          </cell>
          <cell r="I27"/>
          <cell r="J27"/>
          <cell r="K27"/>
          <cell r="L27"/>
          <cell r="M27"/>
        </row>
        <row r="28">
          <cell r="A28" t="str">
            <v>1-3 Months</v>
          </cell>
          <cell r="B28"/>
          <cell r="C28">
            <v>55131.83</v>
          </cell>
          <cell r="D28">
            <v>53863.630000000005</v>
          </cell>
          <cell r="E28">
            <v>134906.80000000002</v>
          </cell>
          <cell r="F28">
            <v>251124.27000000002</v>
          </cell>
          <cell r="G28">
            <v>315308.44</v>
          </cell>
          <cell r="H28">
            <v>250623.99000000002</v>
          </cell>
          <cell r="I28"/>
          <cell r="J28"/>
          <cell r="K28"/>
          <cell r="L28"/>
          <cell r="M28"/>
        </row>
        <row r="29">
          <cell r="A29" t="str">
            <v>3-6  Months</v>
          </cell>
          <cell r="B29"/>
          <cell r="C29">
            <v>122665.33000000002</v>
          </cell>
          <cell r="D29">
            <v>100101.05000000002</v>
          </cell>
          <cell r="E29">
            <v>58815.89</v>
          </cell>
          <cell r="F29">
            <v>55131.83</v>
          </cell>
          <cell r="G29">
            <v>53863.630000000005</v>
          </cell>
          <cell r="H29">
            <v>134906.80000000002</v>
          </cell>
          <cell r="I29"/>
          <cell r="J29"/>
          <cell r="K29"/>
          <cell r="L29"/>
          <cell r="M29"/>
        </row>
        <row r="30">
          <cell r="A30" t="str">
            <v>6-12 Months</v>
          </cell>
          <cell r="B30"/>
          <cell r="C30">
            <v>172898.17</v>
          </cell>
          <cell r="D30">
            <v>220701.79</v>
          </cell>
          <cell r="E30">
            <v>208752.37000000002</v>
          </cell>
          <cell r="F30">
            <v>204606.04000000007</v>
          </cell>
          <cell r="G30">
            <v>224668.40000000005</v>
          </cell>
          <cell r="H30">
            <v>225122.02000000002</v>
          </cell>
          <cell r="I30"/>
          <cell r="J30"/>
          <cell r="K30"/>
          <cell r="L30"/>
          <cell r="M30"/>
        </row>
        <row r="31">
          <cell r="A31" t="str">
            <v>&gt; 12 Months</v>
          </cell>
          <cell r="B31"/>
          <cell r="C31">
            <v>652207.43000000005</v>
          </cell>
          <cell r="D31">
            <v>664442.9</v>
          </cell>
          <cell r="E31">
            <v>722722.02</v>
          </cell>
          <cell r="F31">
            <v>743164.89</v>
          </cell>
          <cell r="G31">
            <v>760577.34</v>
          </cell>
          <cell r="H31">
            <v>765168.26</v>
          </cell>
          <cell r="I31"/>
          <cell r="J31"/>
          <cell r="K31"/>
          <cell r="L31"/>
          <cell r="M31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23">
          <cell r="G323">
            <v>4117482.4100000006</v>
          </cell>
          <cell r="H323">
            <v>1430560.9200000002</v>
          </cell>
        </row>
        <row r="343">
          <cell r="G343">
            <v>4117482.4100000006</v>
          </cell>
          <cell r="H343">
            <v>1430560.9200000002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T Schedule"/>
      <sheetName val="Aged Debt Report"/>
      <sheetName val="Period Analysis"/>
      <sheetName val="Qtr3 Payment Analysis"/>
      <sheetName val="Write Off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v act report"/>
      <sheetName val="Acc &amp; CC Extract"/>
      <sheetName val="Standard Report Format"/>
      <sheetName val="account"/>
      <sheetName val="cost centre"/>
      <sheetName val="draft pivot (costcentre)"/>
      <sheetName val="draft pivot (PYR)"/>
      <sheetName val="draft report 13 mos Mar20 PYR"/>
      <sheetName val="draft report 14 mos Mar21"/>
      <sheetName val="Summary Charts"/>
      <sheetName val="Summary chart v2"/>
      <sheetName val="draft pivot"/>
      <sheetName val="draft pivot (BP)"/>
      <sheetName val="draft pivot (BH)"/>
      <sheetName val="summary report"/>
      <sheetName val="summary report (CC)"/>
      <sheetName val="summary report (BP)"/>
      <sheetName val="summary report (BH)"/>
      <sheetName val="draft report 13 mos Mar21"/>
      <sheetName val="TB"/>
      <sheetName val="draft report 9 mos Dec20"/>
      <sheetName val="account summation-MC"/>
      <sheetName val="cost centre summation-beat budg"/>
      <sheetName val="DeptDIV"/>
      <sheetName val="Budget Book"/>
      <sheetName val="no cost centre DOA limit"/>
      <sheetName val="nk account numb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v act report"/>
      <sheetName val="Acc &amp; CC Extract"/>
      <sheetName val="Standard Report Format"/>
      <sheetName val="account"/>
      <sheetName val="cost centre"/>
      <sheetName val="draft pivot (costcentre)"/>
      <sheetName val="draft pivot (PYR)"/>
      <sheetName val="draft report 13 mos Mar20 PYR"/>
      <sheetName val="draft report 14 mos Mar21"/>
      <sheetName val="Summary Charts"/>
      <sheetName val="Summary chart v2"/>
      <sheetName val="draft pivot"/>
      <sheetName val="draft pivot (BP)"/>
      <sheetName val="draft pivot (BH)"/>
      <sheetName val="summary report"/>
      <sheetName val="summary report (CC)"/>
      <sheetName val="summary report (BP)"/>
      <sheetName val="summary report (BH)"/>
      <sheetName val="draft report 13 mos Mar21"/>
      <sheetName val="TB"/>
      <sheetName val="draft report 9 mos Dec20"/>
      <sheetName val="account summation-MC"/>
      <sheetName val="cost centre summation-beat budg"/>
      <sheetName val="DeptDIV"/>
      <sheetName val="Budget Book"/>
      <sheetName val="no cost centre DOA limit"/>
      <sheetName val="nk account numb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eeting"/>
      <sheetName val="Pivot for Variance"/>
      <sheetName val="Contents &amp; Prep"/>
      <sheetName val="account + period search"/>
      <sheetName val="pivot for Charts"/>
      <sheetName val="Summary Charts"/>
      <sheetName val="summary report"/>
      <sheetName val="Summary Report 1st"/>
      <sheetName val="summary report 1st CC"/>
      <sheetName val="summary report 1st DCC"/>
      <sheetName val="summary report 1st ACC"/>
      <sheetName val="summary report 1st ACOR"/>
      <sheetName val="summary report 1st PCC"/>
      <sheetName val="Div Report"/>
      <sheetName val="Div Report Central Budget-Chief"/>
      <sheetName val="Div Rep Central Local Area Polc"/>
      <sheetName val="Div Rep Chief Off Team"/>
      <sheetName val="Div Rep COT-Collab"/>
      <sheetName val="Div Rep Citz in Policing"/>
      <sheetName val="Div Rep Collaboration"/>
      <sheetName val="Div Rep Corp Services"/>
      <sheetName val="Div Rep Criminal Justice"/>
      <sheetName val="Div Rep LPA East"/>
      <sheetName val="Div Rep Estates"/>
      <sheetName val="Div Rep Ops Support"/>
      <sheetName val="Div Rep People Services"/>
      <sheetName val="Div Rep Protective Services"/>
      <sheetName val="Div Rep Stat, Perf &amp; Change"/>
      <sheetName val="Div Rep LPA West"/>
      <sheetName val="Div Rep PCC"/>
      <sheetName val="Div Rep Resource Directorate"/>
      <sheetName val="Business Partner"/>
      <sheetName val="Business Partner Har Ping Boey"/>
      <sheetName val="Business Partner Jackie Glossop"/>
      <sheetName val="Business Partner Rebecca Jones"/>
      <sheetName val="Business Partner Rose Davies"/>
      <sheetName val="Business Partner Simon Hodge"/>
      <sheetName val="Business Partner Tina Reid"/>
      <sheetName val="Business Partner Matthew Coe"/>
      <sheetName val="Business Partr Heidi McKendrick"/>
      <sheetName val="Business Partr Yasir Muhammad"/>
      <sheetName val="Budget Holder"/>
      <sheetName val="Budget Holder Amanda Blakeman"/>
      <sheetName val="Budget Holder Chief Constable"/>
      <sheetName val="Budget Holder Amanda Thomas"/>
      <sheetName val="Budget Holder Mark Hobrough"/>
      <sheetName val="Budget Holder Tom Harding"/>
      <sheetName val="Budget Holder David Broadway"/>
      <sheetName val="Budget Holder Nicola Brain"/>
      <sheetName val="Budget Holder Andrew Williams"/>
      <sheetName val="Budget Holder Karen Thomas"/>
      <sheetName val="Budget Holder Kieran McHugh"/>
      <sheetName val="Budget Holder Nigel Stephens"/>
      <sheetName val="Budget Holder Glyn Fernquest"/>
      <sheetName val="Budget Holder J Glossop- Collab"/>
      <sheetName val="pivot checktotal"/>
      <sheetName val="DATA source Curmos 2021-22"/>
      <sheetName val="DATA source Primos 2021-22"/>
      <sheetName val="Budget Loaded"/>
      <sheetName val="budget book"/>
      <sheetName val="Reforecast"/>
      <sheetName val="GRNI accrual"/>
      <sheetName val="PO Hard Accrual"/>
      <sheetName val="TB"/>
      <sheetName val="account"/>
      <sheetName val="cost centre"/>
      <sheetName val="BH appro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eeting"/>
      <sheetName val="Pivot for Variance"/>
      <sheetName val="Contents &amp; Prep"/>
      <sheetName val="account + period search"/>
      <sheetName val="pivot for Charts"/>
      <sheetName val="Summary Charts"/>
      <sheetName val="summary report"/>
      <sheetName val="Summary Report 1st"/>
      <sheetName val="summary report 1st CC"/>
      <sheetName val="summary report 1st DCC"/>
      <sheetName val="summary report 1st ACC"/>
      <sheetName val="summary report 1st ACOR"/>
      <sheetName val="summary report 1st PCC"/>
      <sheetName val="Div Report"/>
      <sheetName val="Div Report Central Budget-Chief"/>
      <sheetName val="Div Rep Central Local Area Polc"/>
      <sheetName val="Div Rep Chief Off Team"/>
      <sheetName val="Div Rep COT-Collab"/>
      <sheetName val="Div Rep Citz in Policing"/>
      <sheetName val="Div Rep Collaboration"/>
      <sheetName val="Div Rep Corp Services"/>
      <sheetName val="Div Rep Criminal Justice"/>
      <sheetName val="Div Rep LPA East"/>
      <sheetName val="Div Rep Estates"/>
      <sheetName val="Div Rep Ops Support"/>
      <sheetName val="Div Rep People Services"/>
      <sheetName val="Div Rep Protective Services"/>
      <sheetName val="Div Rep Stat, Perf &amp; Change"/>
      <sheetName val="Div Rep LPA West"/>
      <sheetName val="Div Rep PCC"/>
      <sheetName val="Div Rep Resource Directorate"/>
      <sheetName val="Business Partner"/>
      <sheetName val="Business Partner Har Ping Boey"/>
      <sheetName val="Business Partner Jackie Glossop"/>
      <sheetName val="Business Partner Rebecca Jones"/>
      <sheetName val="Business Partner Rose Davies"/>
      <sheetName val="Business Partner Simon Hodge"/>
      <sheetName val="Business Partner Tina Reid"/>
      <sheetName val="Business Partner Matthew Coe"/>
      <sheetName val="Business Partr Heidi McKendrick"/>
      <sheetName val="Business Partr Yasir Muhammad"/>
      <sheetName val="Budget Holder"/>
      <sheetName val="Budget Holder Amanda Blakeman"/>
      <sheetName val="Budget Holder Chief Constable"/>
      <sheetName val="Budget Holder Amanda Thomas"/>
      <sheetName val="Budget Holder Mark Hobrough"/>
      <sheetName val="Budget Holder Tom Harding"/>
      <sheetName val="Budget Holder David Broadway"/>
      <sheetName val="Budget Holder Nicola Brain"/>
      <sheetName val="Budget Holder Andrew Williams"/>
      <sheetName val="Budget Holder Karen Thomas"/>
      <sheetName val="Budget Holder Kieran McHugh"/>
      <sheetName val="Budget Holder Nigel Stephens"/>
      <sheetName val="Budget Holder Glyn Fernquest"/>
      <sheetName val="Budget Holder J Glossop- Collab"/>
      <sheetName val="pivot checktotal"/>
      <sheetName val="DATA source Curmos 2021-22"/>
      <sheetName val="DATA source Primos 2021-22"/>
      <sheetName val="Budget Loaded"/>
      <sheetName val="budget book"/>
      <sheetName val="Reforecast"/>
      <sheetName val="GRNI accrual"/>
      <sheetName val="PO Hard Accrual"/>
      <sheetName val="TB"/>
      <sheetName val="account"/>
      <sheetName val="cost centre"/>
      <sheetName val="BH appro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eeting"/>
      <sheetName val="App3c Analysis"/>
      <sheetName val="Top 5 Creditors Pivot"/>
      <sheetName val="Ageing Data-P2-21"/>
      <sheetName val="PO &amp; Av days data-P2-21"/>
      <sheetName val="Ageing Data-P1-21"/>
      <sheetName val="PO &amp; Av days data-P1-21"/>
      <sheetName val="creditor days BW report"/>
      <sheetName val="Q4 Ageing Data BW Report"/>
      <sheetName val="Q3 Ageing Data"/>
      <sheetName val="Q2 Ageing Data BW Report"/>
      <sheetName val="Q1 Ageing Data BW Report"/>
      <sheetName val="Lookup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eeting"/>
      <sheetName val="App3c Analysis"/>
      <sheetName val="Top 5 Creditors Pivot"/>
      <sheetName val="Ageing Data-P2-21"/>
      <sheetName val="PO &amp; Av days data-P2-21"/>
      <sheetName val="Ageing Data-P1-21"/>
      <sheetName val="PO &amp; Av days data-P1-21"/>
      <sheetName val="creditor days BW report"/>
      <sheetName val="Q4 Ageing Data BW Report"/>
      <sheetName val="Q3 Ageing Data"/>
      <sheetName val="Q2 Ageing Data BW Report"/>
      <sheetName val="Q1 Ageing Data BW Report"/>
      <sheetName val="Lookup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orris, Zoe" id="{A6899960-B3C8-4F28-BF88-7E765C4AC438}" userId="S::Zoe.Morris@gwent.police.uk::d9e53845-d50c-4512-a87e-b5161b8fba26" providerId="AD"/>
  <person displayName="Price, Anne" id="{C0C304ED-9F4D-4BEB-A7AA-D839A4A5997F}" userId="S::Anne.Price1@gwent.police.uk::e7363b4f-4689-4871-a87c-288055f0b39c" providerId="AD"/>
  <person displayName="Yasir, Muhammad" id="{ECD0307D-4367-4ABA-818B-C94274796CBD}" userId="S::muhammad.yasir@gwent.police.uk::e0af3091-b89a-4075-940e-e8e2f4dca45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20" dT="2023-05-30T08:41:29.54" personId="{C0C304ED-9F4D-4BEB-A7AA-D839A4A5997F}" id="{462BDC3B-E8A5-41BC-9307-A0EADDE74B5C}">
    <text>Adjusted for Seconded Officers</text>
  </threadedComment>
  <threadedComment ref="P21" dT="2023-05-30T08:41:29.54" personId="{C0C304ED-9F4D-4BEB-A7AA-D839A4A5997F}" id="{D6E9DCCF-CDBC-4784-9C23-004D85653FA1}">
    <text>Adjusted for Seconded Officers</text>
  </threadedComment>
  <threadedComment ref="P22" dT="2023-05-30T08:41:46.38" personId="{C0C304ED-9F4D-4BEB-A7AA-D839A4A5997F}" id="{9440E703-F220-4820-B895-5B3BCC7C7AAD}">
    <text xml:space="preserve">Adjusted for seconded officers
</text>
  </threadedComment>
  <threadedComment ref="M66" dT="2025-08-23T10:08:33.74" personId="{ECD0307D-4367-4ABA-818B-C94274796CBD}" id="{ECD3DFCB-7782-4503-AE9B-53C42CD5C3EA}">
    <text>Phasing, should budget full amount in P12.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F20" dT="2023-05-30T08:41:29.54" personId="{C0C304ED-9F4D-4BEB-A7AA-D839A4A5997F}" id="{E298E85F-28C0-4AA9-B43A-F23522DB47CA}">
    <text>Adjusted for Seconded Officers</text>
  </threadedComment>
  <threadedComment ref="AF21" dT="2023-05-30T08:41:29.54" personId="{C0C304ED-9F4D-4BEB-A7AA-D839A4A5997F}" id="{B5CF84DB-8ACC-4F2E-A21C-F28D388A19F5}">
    <text>Adjusted for Seconded Officers</text>
  </threadedComment>
  <threadedComment ref="AF22" dT="2023-05-30T08:41:46.38" personId="{C0C304ED-9F4D-4BEB-A7AA-D839A4A5997F}" id="{A362E425-9F8B-454C-9B22-E411E293BE91}">
    <text xml:space="preserve">Adjusted for seconded officers
</text>
  </threadedComment>
  <threadedComment ref="L28" dT="2023-05-25T12:15:12.09" personId="{C0C304ED-9F4D-4BEB-A7AA-D839A4A5997F}" id="{DE3F47A3-EC15-4059-90D4-5209B9999D12}">
    <text>HPB budget correction</text>
  </threadedComment>
  <threadedComment ref="L28" dT="2024-01-09T11:35:36.21" personId="{C0C304ED-9F4D-4BEB-A7AA-D839A4A5997F}" id="{AC6F41BF-389F-4658-BA7F-FBFA612500CA}" parentId="{DE3F47A3-EC15-4059-90D4-5209B9999D12}">
    <text>-2000000+1 manual adj</text>
  </threadedComment>
  <threadedComment ref="L28" dT="2024-01-09T11:35:40.22" personId="{C0C304ED-9F4D-4BEB-A7AA-D839A4A5997F}" id="{6EDB4D82-1274-45BF-9278-7DB30A047D7A}" parentId="{DE3F47A3-EC15-4059-90D4-5209B9999D12}">
    <text>-2000000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F20" dT="2023-05-30T08:41:29.54" personId="{C0C304ED-9F4D-4BEB-A7AA-D839A4A5997F}" id="{8128E7DC-0A87-495A-AC82-BB08D31F3B82}">
    <text>Adjusted for Seconded Officers</text>
  </threadedComment>
  <threadedComment ref="AF21" dT="2023-05-30T08:41:29.54" personId="{C0C304ED-9F4D-4BEB-A7AA-D839A4A5997F}" id="{C70460A1-5BC3-4F68-BEE7-B007ADB4FE9D}">
    <text>Adjusted for Seconded Officers</text>
  </threadedComment>
  <threadedComment ref="AF22" dT="2023-05-30T08:41:46.38" personId="{C0C304ED-9F4D-4BEB-A7AA-D839A4A5997F}" id="{754EEAC2-8DDD-46A5-9808-778AD1279651}">
    <text xml:space="preserve">Adjusted for seconded officers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31" dT="2025-08-12T09:32:27.49" personId="{A6899960-B3C8-4F28-BF88-7E765C4AC438}" id="{F64AF3D5-77A8-492B-B010-5FBAD345DB15}">
    <text xml:space="preserve">£50k contingency for Turnpike road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9"/>
  <sheetViews>
    <sheetView workbookViewId="0"/>
  </sheetViews>
  <sheetFormatPr defaultRowHeight="14.5" x14ac:dyDescent="0.35"/>
  <sheetData>
    <row r="1" spans="1:1" x14ac:dyDescent="0.35">
      <c r="A1" t="s">
        <v>0</v>
      </c>
    </row>
    <row r="3" spans="1:1" x14ac:dyDescent="0.35">
      <c r="A3" t="b">
        <v>0</v>
      </c>
    </row>
    <row r="7" spans="1:1" x14ac:dyDescent="0.35">
      <c r="A7">
        <v>60</v>
      </c>
    </row>
    <row r="9" spans="1:1" x14ac:dyDescent="0.35">
      <c r="A9" t="b">
        <v>0</v>
      </c>
    </row>
    <row r="11" spans="1:1" x14ac:dyDescent="0.35">
      <c r="A11" t="b">
        <v>0</v>
      </c>
    </row>
    <row r="13" spans="1:1" x14ac:dyDescent="0.35">
      <c r="A13" t="b">
        <v>0</v>
      </c>
    </row>
    <row r="17" spans="1:1" x14ac:dyDescent="0.35">
      <c r="A17">
        <v>1</v>
      </c>
    </row>
    <row r="18" spans="1:1" x14ac:dyDescent="0.35">
      <c r="A18" t="b">
        <v>0</v>
      </c>
    </row>
    <row r="19" spans="1:1" x14ac:dyDescent="0.35">
      <c r="A19" t="b">
        <v>0</v>
      </c>
    </row>
  </sheetData>
  <pageMargins left="0.7" right="0.7" top="0.75" bottom="0.75" header="0.3" footer="0.3"/>
  <pageSetup paperSize="9" orientation="portrait" r:id="rId1"/>
  <headerFooter>
    <oddHeader>&amp;L </oddHeader>
    <oddFooter>&amp;L </oddFooter>
    <evenHeader>&amp;L </evenHeader>
    <evenFooter>&amp;L </evenFooter>
    <firstHeader>&amp;L </firstHeader>
    <firstFooter>&amp;L 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560D-858F-45E4-8D85-97A61661EC3D}">
  <sheetPr codeName="Sheet13">
    <tabColor theme="9" tint="0.59999389629810485"/>
  </sheetPr>
  <dimension ref="B1:R67"/>
  <sheetViews>
    <sheetView showGridLines="0" topLeftCell="B17" zoomScale="96" workbookViewId="0">
      <selection activeCell="F31" sqref="F31"/>
    </sheetView>
  </sheetViews>
  <sheetFormatPr defaultRowHeight="14.5" x14ac:dyDescent="0.35"/>
  <cols>
    <col min="1" max="1" width="0" hidden="1" customWidth="1"/>
    <col min="2" max="2" width="17.453125" customWidth="1"/>
    <col min="3" max="3" width="23.54296875" customWidth="1"/>
    <col min="4" max="4" width="14" customWidth="1"/>
    <col min="5" max="6" width="13" bestFit="1" customWidth="1"/>
    <col min="7" max="8" width="13.1796875" customWidth="1"/>
    <col min="9" max="9" width="13.26953125" customWidth="1"/>
    <col min="10" max="10" width="12.453125" customWidth="1"/>
    <col min="11" max="11" width="14" customWidth="1"/>
    <col min="12" max="12" width="13.453125" customWidth="1"/>
    <col min="13" max="14" width="13" customWidth="1"/>
    <col min="15" max="15" width="13.453125" customWidth="1"/>
    <col min="16" max="16" width="12.1796875" customWidth="1"/>
    <col min="17" max="18" width="13.26953125" bestFit="1" customWidth="1"/>
  </cols>
  <sheetData>
    <row r="1" spans="2:17" ht="22.5" customHeight="1" x14ac:dyDescent="0.35">
      <c r="B1" s="494" t="s">
        <v>570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</row>
    <row r="2" spans="2:17" ht="13.5" customHeight="1" x14ac:dyDescent="0.35">
      <c r="B2" s="247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2:17" ht="13.5" customHeight="1" x14ac:dyDescent="0.35">
      <c r="B3" s="247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2:17" ht="26" x14ac:dyDescent="0.35">
      <c r="C4" s="248" t="s">
        <v>372</v>
      </c>
      <c r="D4" s="249"/>
      <c r="E4" s="155"/>
      <c r="F4" s="155"/>
      <c r="G4" s="155"/>
      <c r="H4" s="155"/>
      <c r="I4" s="513" t="s">
        <v>373</v>
      </c>
      <c r="J4" s="513"/>
      <c r="K4" s="155"/>
      <c r="L4" s="155"/>
      <c r="M4" s="155"/>
      <c r="N4" s="155"/>
      <c r="O4" s="155"/>
      <c r="P4" s="513" t="s">
        <v>374</v>
      </c>
      <c r="Q4" s="513"/>
    </row>
    <row r="5" spans="2:17" ht="13.5" customHeight="1" x14ac:dyDescent="0.35">
      <c r="B5" s="247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2:17" ht="13.5" customHeight="1" x14ac:dyDescent="0.35">
      <c r="B6" s="247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</row>
    <row r="7" spans="2:17" ht="13.5" customHeight="1" x14ac:dyDescent="0.35">
      <c r="B7" s="247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spans="2:17" ht="13.5" customHeight="1" x14ac:dyDescent="0.35">
      <c r="B8" s="247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spans="2:17" ht="13.5" customHeight="1" x14ac:dyDescent="0.35">
      <c r="B9" s="247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spans="2:17" ht="13.5" customHeight="1" x14ac:dyDescent="0.35">
      <c r="B10" s="247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spans="2:17" ht="13.5" customHeight="1" x14ac:dyDescent="0.35">
      <c r="B11" s="247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spans="2:17" ht="13.5" customHeight="1" x14ac:dyDescent="0.35">
      <c r="B12" s="247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spans="2:17" ht="17.25" customHeight="1" x14ac:dyDescent="0.35">
      <c r="B13" s="247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spans="2:17" ht="14.25" customHeight="1" x14ac:dyDescent="0.35">
      <c r="B14" s="24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2:17" ht="15" customHeight="1" x14ac:dyDescent="0.35">
      <c r="B15" s="24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spans="2:17" ht="18.75" customHeight="1" x14ac:dyDescent="0.35">
      <c r="B16" s="247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2:15" ht="15" customHeight="1" x14ac:dyDescent="0.35">
      <c r="B17" s="247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24" spans="2:15" ht="24.75" customHeight="1" x14ac:dyDescent="0.35">
      <c r="B24" s="124"/>
      <c r="C24" s="514" t="s">
        <v>375</v>
      </c>
      <c r="D24" s="514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</row>
    <row r="25" spans="2:15" ht="21.75" customHeight="1" x14ac:dyDescent="0.35">
      <c r="B25" s="251"/>
      <c r="C25" s="252">
        <f>'[11]COT Schedule 2526'!B25</f>
        <v>0</v>
      </c>
      <c r="D25" s="250" t="str">
        <f>'[11]COT Schedule 2526'!C25</f>
        <v>Q1 P1</v>
      </c>
      <c r="E25" s="250" t="str">
        <f>'[11]COT Schedule 2526'!D25</f>
        <v>Q1 P2</v>
      </c>
      <c r="F25" s="250" t="str">
        <f>'[11]COT Schedule 2526'!E25</f>
        <v>Q1 P3</v>
      </c>
      <c r="G25" s="250" t="str">
        <f>'[11]COT Schedule 2526'!F25</f>
        <v>Q2 P4</v>
      </c>
      <c r="H25" s="250" t="str">
        <f>'[11]COT Schedule 2526'!G25</f>
        <v>Q2 P5</v>
      </c>
      <c r="I25" s="250" t="str">
        <f>'[11]COT Schedule 2526'!H25</f>
        <v>Q2 P6</v>
      </c>
      <c r="J25" s="250" t="str">
        <f>'[11]COT Schedule 2526'!I25</f>
        <v>Q3 P7</v>
      </c>
      <c r="K25" s="250" t="str">
        <f>'[11]COT Schedule 2526'!J25</f>
        <v>Q3 P8</v>
      </c>
      <c r="L25" s="250" t="str">
        <f>'[11]COT Schedule 2526'!K25</f>
        <v>Q3 P9</v>
      </c>
      <c r="M25" s="250" t="str">
        <f>'[11]COT Schedule 2526'!L25</f>
        <v>Q4 P10</v>
      </c>
      <c r="N25" s="250" t="str">
        <f>'[11]COT Schedule 2526'!M25</f>
        <v>Q4 P11</v>
      </c>
      <c r="O25" s="250" t="str">
        <f>'[11]COT Schedule 2526'!N25</f>
        <v>Q4 P12</v>
      </c>
    </row>
    <row r="26" spans="2:15" ht="21" customHeight="1" x14ac:dyDescent="0.35">
      <c r="B26" s="253" t="str">
        <f>'[11]COT Schedule 2526'!A26</f>
        <v>Opening Balance 25/26</v>
      </c>
      <c r="C26" s="252">
        <f>'[11]COT Schedule 2526'!B26</f>
        <v>0</v>
      </c>
      <c r="D26" s="254">
        <f>'[11]COT Schedule 2526'!C26</f>
        <v>0</v>
      </c>
      <c r="E26" s="254">
        <f>'[11]COT Schedule 2526'!D26</f>
        <v>0</v>
      </c>
      <c r="F26" s="254">
        <f>'[11]COT Schedule 2526'!E26</f>
        <v>0</v>
      </c>
      <c r="G26" s="254">
        <f>'[11]COT Schedule 2526'!F26</f>
        <v>0</v>
      </c>
      <c r="H26" s="254">
        <f>'[11]COT Schedule 2526'!G26</f>
        <v>0</v>
      </c>
      <c r="I26" s="254">
        <f>'[11]COT Schedule 2526'!H26</f>
        <v>0</v>
      </c>
      <c r="J26" s="254">
        <f>'[11]COT Schedule 2526'!I26</f>
        <v>0</v>
      </c>
      <c r="K26" s="254">
        <f>'[11]COT Schedule 2526'!J26</f>
        <v>0</v>
      </c>
      <c r="L26" s="254">
        <f>'[11]COT Schedule 2526'!K26</f>
        <v>0</v>
      </c>
      <c r="M26" s="254">
        <f>'[11]COT Schedule 2526'!L26</f>
        <v>0</v>
      </c>
      <c r="N26" s="254">
        <f>'[11]COT Schedule 2526'!M26</f>
        <v>0</v>
      </c>
      <c r="O26" s="254">
        <f>'[11]COT Schedule 2526'!N26</f>
        <v>0</v>
      </c>
    </row>
    <row r="27" spans="2:15" x14ac:dyDescent="0.35">
      <c r="B27" s="515" t="str">
        <f>'[11]COT Schedule 2526'!A27</f>
        <v>0-1 Month</v>
      </c>
      <c r="C27" s="515"/>
      <c r="D27" s="252">
        <v>36206.61</v>
      </c>
      <c r="E27" s="252">
        <v>86087.71</v>
      </c>
      <c r="F27" s="252">
        <v>128829.95000000001</v>
      </c>
      <c r="G27" s="252">
        <v>100390.78</v>
      </c>
      <c r="H27" s="252">
        <v>21403.260000000002</v>
      </c>
      <c r="I27" s="252">
        <v>54739.85</v>
      </c>
      <c r="J27" s="252">
        <f>'[11]COT Schedule 2526'!I27</f>
        <v>0</v>
      </c>
      <c r="K27" s="252">
        <f>'[11]COT Schedule 2526'!J27</f>
        <v>0</v>
      </c>
      <c r="L27" s="252">
        <f>'[11]COT Schedule 2526'!K27</f>
        <v>0</v>
      </c>
      <c r="M27" s="252">
        <f>'[11]COT Schedule 2526'!L27</f>
        <v>0</v>
      </c>
      <c r="N27" s="252">
        <f>'[11]COT Schedule 2526'!M27</f>
        <v>0</v>
      </c>
      <c r="O27" s="252">
        <f>'[11]COT Schedule 2526'!N27</f>
        <v>0</v>
      </c>
    </row>
    <row r="28" spans="2:15" x14ac:dyDescent="0.35">
      <c r="B28" s="516" t="str">
        <f>'[11]COT Schedule 2526'!A28</f>
        <v>1-3 Months</v>
      </c>
      <c r="C28" s="516"/>
      <c r="D28" s="252">
        <v>55131.83</v>
      </c>
      <c r="E28" s="252">
        <v>53863.630000000005</v>
      </c>
      <c r="F28" s="252">
        <v>134906.80000000002</v>
      </c>
      <c r="G28" s="255">
        <v>251124.27000000002</v>
      </c>
      <c r="H28" s="255">
        <v>315308.44</v>
      </c>
      <c r="I28" s="255">
        <v>250623.99000000002</v>
      </c>
      <c r="J28" s="255">
        <f>'[11]COT Schedule 2526'!I28</f>
        <v>0</v>
      </c>
      <c r="K28" s="255">
        <f>'[11]COT Schedule 2526'!J28</f>
        <v>0</v>
      </c>
      <c r="L28" s="255">
        <f>'[11]COT Schedule 2526'!K28</f>
        <v>0</v>
      </c>
      <c r="M28" s="255">
        <f>'[11]COT Schedule 2526'!L28</f>
        <v>0</v>
      </c>
      <c r="N28" s="255">
        <f>'[11]COT Schedule 2526'!M28</f>
        <v>0</v>
      </c>
      <c r="O28" s="256">
        <f>'[11]COT Schedule 2526'!N28</f>
        <v>0</v>
      </c>
    </row>
    <row r="29" spans="2:15" ht="15" customHeight="1" x14ac:dyDescent="0.35">
      <c r="B29" s="517" t="str">
        <f>'[11]COT Schedule 2526'!A29</f>
        <v>3-6  Months</v>
      </c>
      <c r="C29" s="517"/>
      <c r="D29" s="252">
        <v>122665.33000000002</v>
      </c>
      <c r="E29" s="252">
        <v>100101.05000000002</v>
      </c>
      <c r="F29" s="252">
        <v>58815.89</v>
      </c>
      <c r="G29" s="255">
        <v>55131.83</v>
      </c>
      <c r="H29" s="255">
        <v>53863.630000000005</v>
      </c>
      <c r="I29" s="255">
        <v>134906.80000000002</v>
      </c>
      <c r="J29" s="255">
        <f>'[11]COT Schedule 2526'!I29</f>
        <v>0</v>
      </c>
      <c r="K29" s="255">
        <f>'[11]COT Schedule 2526'!J29</f>
        <v>0</v>
      </c>
      <c r="L29" s="255">
        <f>'[11]COT Schedule 2526'!K29</f>
        <v>0</v>
      </c>
      <c r="M29" s="255">
        <f>'[11]COT Schedule 2526'!L29</f>
        <v>0</v>
      </c>
      <c r="N29" s="255">
        <f>'[11]COT Schedule 2526'!M29</f>
        <v>0</v>
      </c>
      <c r="O29" s="256">
        <f>'[11]COT Schedule 2526'!N29</f>
        <v>0</v>
      </c>
    </row>
    <row r="30" spans="2:15" ht="15" customHeight="1" x14ac:dyDescent="0.35">
      <c r="B30" s="518" t="str">
        <f>'[11]COT Schedule 2526'!A30</f>
        <v>6-12 Months</v>
      </c>
      <c r="C30" s="518"/>
      <c r="D30" s="252">
        <v>172898.17</v>
      </c>
      <c r="E30" s="252">
        <v>220701.79</v>
      </c>
      <c r="F30" s="252">
        <v>208752.37000000002</v>
      </c>
      <c r="G30" s="255">
        <v>204606.04000000007</v>
      </c>
      <c r="H30" s="255">
        <v>224668.40000000005</v>
      </c>
      <c r="I30" s="255">
        <v>225122.02000000002</v>
      </c>
      <c r="J30" s="255">
        <f>'[11]COT Schedule 2526'!I30</f>
        <v>0</v>
      </c>
      <c r="K30" s="255">
        <f>'[11]COT Schedule 2526'!J30</f>
        <v>0</v>
      </c>
      <c r="L30" s="255">
        <f>'[11]COT Schedule 2526'!K30</f>
        <v>0</v>
      </c>
      <c r="M30" s="255">
        <f>'[11]COT Schedule 2526'!L30</f>
        <v>0</v>
      </c>
      <c r="N30" s="255">
        <f>'[11]COT Schedule 2526'!M30</f>
        <v>0</v>
      </c>
      <c r="O30" s="256">
        <f>'[11]COT Schedule 2526'!N30</f>
        <v>0</v>
      </c>
    </row>
    <row r="31" spans="2:15" ht="15" customHeight="1" x14ac:dyDescent="0.35">
      <c r="B31" s="519" t="str">
        <f>'[11]COT Schedule 2526'!A31</f>
        <v>&gt; 12 Months</v>
      </c>
      <c r="C31" s="519"/>
      <c r="D31" s="252">
        <v>652207.43000000005</v>
      </c>
      <c r="E31" s="252">
        <v>664442.9</v>
      </c>
      <c r="F31" s="252">
        <v>722722.02</v>
      </c>
      <c r="G31" s="252">
        <v>743164.89</v>
      </c>
      <c r="H31" s="252">
        <v>760577.34</v>
      </c>
      <c r="I31" s="255">
        <v>765168.26</v>
      </c>
      <c r="J31" s="255">
        <f>'[11]COT Schedule 2526'!I31</f>
        <v>0</v>
      </c>
      <c r="K31" s="255">
        <f>'[11]COT Schedule 2526'!J31</f>
        <v>0</v>
      </c>
      <c r="L31" s="255">
        <f>'[11]COT Schedule 2526'!K31</f>
        <v>0</v>
      </c>
      <c r="M31" s="255">
        <f>'[11]COT Schedule 2526'!L31</f>
        <v>0</v>
      </c>
      <c r="N31" s="255">
        <f>'[11]COT Schedule 2526'!M31</f>
        <v>0</v>
      </c>
      <c r="O31" s="256">
        <f>'[11]COT Schedule 2526'!N31</f>
        <v>0</v>
      </c>
    </row>
    <row r="32" spans="2:15" ht="15" thickBot="1" x14ac:dyDescent="0.4">
      <c r="B32" s="257" t="str">
        <f>'[11]COT Schedule 2526'!A32</f>
        <v>Outstanding Balance</v>
      </c>
      <c r="C32" s="258">
        <f>'[11]COT Schedule 2526'!B32</f>
        <v>0</v>
      </c>
      <c r="D32" s="287">
        <v>1039109.3700000001</v>
      </c>
      <c r="E32" s="287">
        <v>1125197.08</v>
      </c>
      <c r="F32" s="287">
        <v>1254027.03</v>
      </c>
      <c r="G32" s="287">
        <v>1354417.81</v>
      </c>
      <c r="H32" s="287">
        <v>1375821.07</v>
      </c>
      <c r="I32" s="287">
        <v>1430560.92</v>
      </c>
      <c r="J32" s="287">
        <f>'[11]COT Schedule 2526'!I32</f>
        <v>0</v>
      </c>
      <c r="K32" s="287">
        <f>'[11]COT Schedule 2526'!J32</f>
        <v>0</v>
      </c>
      <c r="L32" s="287">
        <f>'[11]COT Schedule 2526'!K32</f>
        <v>0</v>
      </c>
      <c r="M32" s="287">
        <f>'[11]COT Schedule 2526'!L32</f>
        <v>0</v>
      </c>
      <c r="N32" s="287">
        <f>'[11]COT Schedule 2526'!M32</f>
        <v>0</v>
      </c>
      <c r="O32" s="287">
        <f>'[11]COT Schedule 2526'!N32</f>
        <v>0</v>
      </c>
    </row>
    <row r="33" spans="2:18" ht="15" thickTop="1" x14ac:dyDescent="0.35">
      <c r="F33" s="269">
        <f>F31/F32</f>
        <v>0.57632092667093471</v>
      </c>
      <c r="G33" s="269">
        <f>G31/G32</f>
        <v>0.54869692683677862</v>
      </c>
      <c r="H33" s="269">
        <f>H31/H32</f>
        <v>0.55281704618755401</v>
      </c>
      <c r="I33" s="269">
        <f>I31/I32</f>
        <v>0.53487289447274988</v>
      </c>
    </row>
    <row r="36" spans="2:18" ht="15" customHeight="1" x14ac:dyDescent="0.35">
      <c r="B36" s="514" t="str">
        <f>'[11]COT Schedule 2526'!A39</f>
        <v>Seized Money Paid Out in Period Age</v>
      </c>
      <c r="C36" s="520"/>
      <c r="D36" s="520"/>
      <c r="E36" s="520"/>
      <c r="F36" s="520"/>
      <c r="G36" s="155"/>
      <c r="H36" s="155"/>
      <c r="I36" s="155"/>
      <c r="J36" s="155"/>
      <c r="K36" s="155"/>
      <c r="L36" s="155"/>
      <c r="M36" s="155"/>
    </row>
    <row r="37" spans="2:18" x14ac:dyDescent="0.35">
      <c r="B37" s="167" t="str">
        <f>'[11]COT Schedule 2526'!A40</f>
        <v>Debt Age</v>
      </c>
      <c r="C37" s="167" t="str">
        <f>'[11]COT Schedule 2526'!B40</f>
        <v>2025-2026</v>
      </c>
      <c r="D37" s="167" t="str">
        <f>'[11]COT Schedule 2526'!C40</f>
        <v>2025-2026</v>
      </c>
      <c r="E37" s="167" t="str">
        <f>'[11]COT Schedule 2526'!D40</f>
        <v>2025-2026</v>
      </c>
      <c r="F37" s="167" t="str">
        <f>'[11]COT Schedule 2526'!E40</f>
        <v>2025-2026</v>
      </c>
      <c r="G37" s="167" t="str">
        <f>'[11]COT Schedule 2526'!F40</f>
        <v>2025-2026</v>
      </c>
      <c r="H37" s="167" t="str">
        <f>'[11]COT Schedule 2526'!G40</f>
        <v>2025-2026</v>
      </c>
      <c r="I37" s="167" t="str">
        <f>'[11]COT Schedule 2526'!H40</f>
        <v>2025-2026</v>
      </c>
      <c r="J37" s="167" t="str">
        <f>'[11]COT Schedule 2526'!I40</f>
        <v>2025-2026</v>
      </c>
      <c r="K37" s="167" t="str">
        <f>'[11]COT Schedule 2526'!J40</f>
        <v>2025-2026</v>
      </c>
      <c r="L37" s="167" t="str">
        <f>'[11]COT Schedule 2526'!K40</f>
        <v>2025-2026</v>
      </c>
      <c r="M37" s="167" t="str">
        <f>'[11]COT Schedule 2526'!L40</f>
        <v>2025-2026</v>
      </c>
      <c r="N37" s="167" t="str">
        <f>'[11]COT Schedule 2526'!M40</f>
        <v>2025-2026</v>
      </c>
      <c r="R37" s="256"/>
    </row>
    <row r="38" spans="2:18" x14ac:dyDescent="0.35">
      <c r="B38" s="124"/>
      <c r="C38" s="122" t="str">
        <f>'[11]COT Schedule 2526'!B41</f>
        <v>Q1-P1</v>
      </c>
      <c r="D38" s="122" t="str">
        <f>'[11]COT Schedule 2526'!C41</f>
        <v>Q1-P2</v>
      </c>
      <c r="E38" s="122" t="str">
        <f>'[11]COT Schedule 2526'!D41</f>
        <v>Q1-P3</v>
      </c>
      <c r="F38" s="122" t="str">
        <f>'[11]COT Schedule 2526'!E41</f>
        <v>Q2-P4</v>
      </c>
      <c r="G38" s="122" t="str">
        <f>'[11]COT Schedule 2526'!F41</f>
        <v>Q2-P5</v>
      </c>
      <c r="H38" s="122" t="str">
        <f>'[11]COT Schedule 2526'!G41</f>
        <v>Q2-P6</v>
      </c>
      <c r="I38" s="122" t="str">
        <f>'[11]COT Schedule 2526'!H41</f>
        <v>Q3-P7</v>
      </c>
      <c r="J38" s="122" t="str">
        <f>'[11]COT Schedule 2526'!I41</f>
        <v>Q3-P8</v>
      </c>
      <c r="K38" s="122" t="str">
        <f>'[11]COT Schedule 2526'!J41</f>
        <v>Q3-P9</v>
      </c>
      <c r="L38" s="122" t="str">
        <f>'[11]COT Schedule 2526'!K41</f>
        <v>Q4-P10</v>
      </c>
      <c r="M38" s="122" t="str">
        <f>'[11]COT Schedule 2526'!L41</f>
        <v>Q4-P11</v>
      </c>
      <c r="N38" s="122" t="str">
        <f>'[11]COT Schedule 2526'!M41</f>
        <v>Q4-P12</v>
      </c>
      <c r="Q38" s="256"/>
    </row>
    <row r="39" spans="2:18" x14ac:dyDescent="0.35">
      <c r="B39" s="169" t="str">
        <f>'[11]COT Schedule 2526'!A42</f>
        <v>Period 1</v>
      </c>
      <c r="C39" s="259">
        <v>113998.9</v>
      </c>
      <c r="D39" s="259">
        <v>113998.9</v>
      </c>
      <c r="E39" s="259">
        <v>113998.9</v>
      </c>
      <c r="F39" s="259">
        <v>57974.22</v>
      </c>
      <c r="G39" s="259">
        <v>57974.22</v>
      </c>
      <c r="H39" s="259">
        <v>57974.22</v>
      </c>
      <c r="I39" s="259"/>
      <c r="J39" s="259"/>
      <c r="K39" s="259"/>
      <c r="L39" s="259"/>
      <c r="M39" s="259"/>
      <c r="N39" s="259"/>
    </row>
    <row r="40" spans="2:18" x14ac:dyDescent="0.35">
      <c r="B40" s="169" t="str">
        <f>'[11]COT Schedule 2526'!A43</f>
        <v>Period 2</v>
      </c>
      <c r="C40" s="259"/>
      <c r="D40" s="259">
        <v>35983.440000000002</v>
      </c>
      <c r="E40" s="259">
        <v>35983.440000000002</v>
      </c>
      <c r="F40" s="171"/>
      <c r="G40" s="259">
        <v>18593.29</v>
      </c>
      <c r="H40" s="259">
        <v>18593.29</v>
      </c>
      <c r="I40" s="171"/>
      <c r="J40" s="259"/>
      <c r="K40" s="259"/>
      <c r="L40" s="171"/>
      <c r="M40" s="259"/>
      <c r="N40" s="259"/>
    </row>
    <row r="41" spans="2:18" x14ac:dyDescent="0.35">
      <c r="B41" s="169" t="str">
        <f>'[11]COT Schedule 2526'!A44</f>
        <v>Period 3</v>
      </c>
      <c r="C41" s="171"/>
      <c r="D41" s="259"/>
      <c r="E41" s="259">
        <v>165605.04</v>
      </c>
      <c r="F41" s="171"/>
      <c r="G41" s="171"/>
      <c r="H41" s="259">
        <v>47819.909999999996</v>
      </c>
      <c r="I41" s="171"/>
      <c r="J41" s="171"/>
      <c r="K41" s="259"/>
      <c r="L41" s="171"/>
      <c r="M41" s="171"/>
      <c r="N41" s="259"/>
    </row>
    <row r="42" spans="2:18" ht="15" thickBot="1" x14ac:dyDescent="0.4">
      <c r="B42" s="124"/>
      <c r="C42" s="260">
        <v>113998.9</v>
      </c>
      <c r="D42" s="260">
        <v>149982.34</v>
      </c>
      <c r="E42" s="260">
        <v>315587.38</v>
      </c>
      <c r="F42" s="260">
        <v>57974.22</v>
      </c>
      <c r="G42" s="260">
        <v>76567.510000000009</v>
      </c>
      <c r="H42" s="260">
        <v>124387.42000000001</v>
      </c>
      <c r="I42" s="260"/>
      <c r="J42" s="260"/>
      <c r="K42" s="260"/>
      <c r="L42" s="260"/>
      <c r="M42" s="260"/>
      <c r="N42" s="260"/>
    </row>
    <row r="43" spans="2:18" ht="15" thickTop="1" x14ac:dyDescent="0.35">
      <c r="B43" s="124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</row>
    <row r="46" spans="2:18" x14ac:dyDescent="0.35">
      <c r="B46" s="521" t="s">
        <v>376</v>
      </c>
      <c r="C46" s="521"/>
      <c r="D46" s="521"/>
      <c r="E46" s="521"/>
    </row>
    <row r="48" spans="2:18" x14ac:dyDescent="0.35">
      <c r="B48" s="155"/>
      <c r="C48" s="155"/>
      <c r="D48" s="261">
        <f>'[11]COT Schedule 2526'!C53</f>
        <v>45748</v>
      </c>
      <c r="E48" s="261">
        <f>'[11]COT Schedule 2526'!D53</f>
        <v>45778</v>
      </c>
      <c r="F48" s="261">
        <f>'[11]COT Schedule 2526'!E53</f>
        <v>45809</v>
      </c>
      <c r="G48" s="261">
        <f>'[11]COT Schedule 2526'!F53</f>
        <v>45839</v>
      </c>
      <c r="H48" s="261">
        <f>'[11]COT Schedule 2526'!G53</f>
        <v>45870</v>
      </c>
      <c r="I48" s="261">
        <f>'[11]COT Schedule 2526'!H53</f>
        <v>45901</v>
      </c>
      <c r="J48" s="261">
        <f>'[11]COT Schedule 2526'!I53</f>
        <v>45931</v>
      </c>
      <c r="K48" s="261">
        <f>'[11]COT Schedule 2526'!J53</f>
        <v>45962</v>
      </c>
      <c r="L48" s="261">
        <f>'[11]COT Schedule 2526'!K53</f>
        <v>45992</v>
      </c>
      <c r="M48" s="261">
        <f>'[11]COT Schedule 2526'!L53</f>
        <v>46023</v>
      </c>
      <c r="N48" s="261">
        <f>'[11]COT Schedule 2526'!M53</f>
        <v>46054</v>
      </c>
      <c r="O48" s="261">
        <f>'[11]COT Schedule 2526'!N53</f>
        <v>46082</v>
      </c>
      <c r="P48" s="262" t="str">
        <f>'[11]COT Schedule 2526'!O53</f>
        <v>Total In/Out</v>
      </c>
    </row>
    <row r="49" spans="2:16" x14ac:dyDescent="0.35">
      <c r="B49" s="209"/>
      <c r="C49" s="155"/>
      <c r="D49" s="155">
        <f>'[11]COT Schedule 2526'!C54</f>
        <v>0</v>
      </c>
      <c r="E49" s="155">
        <f>'[11]COT Schedule 2526'!D54</f>
        <v>0</v>
      </c>
      <c r="F49" s="155">
        <f>'[11]COT Schedule 2526'!E54</f>
        <v>0</v>
      </c>
      <c r="G49" s="155">
        <f>'[11]COT Schedule 2526'!F54</f>
        <v>0</v>
      </c>
      <c r="H49" s="155">
        <f>'[11]COT Schedule 2526'!G54</f>
        <v>0</v>
      </c>
      <c r="I49" s="155">
        <f>'[11]COT Schedule 2526'!H54</f>
        <v>0</v>
      </c>
      <c r="J49" s="155">
        <f>'[11]COT Schedule 2526'!I54</f>
        <v>0</v>
      </c>
      <c r="K49" s="155">
        <f>'[11]COT Schedule 2526'!J54</f>
        <v>0</v>
      </c>
      <c r="L49" s="155">
        <f>'[11]COT Schedule 2526'!K54</f>
        <v>0</v>
      </c>
      <c r="M49" s="155">
        <f>'[11]COT Schedule 2526'!L54</f>
        <v>0</v>
      </c>
      <c r="N49" s="155">
        <f>'[11]COT Schedule 2526'!M54</f>
        <v>0</v>
      </c>
      <c r="O49" s="155">
        <f>'[11]COT Schedule 2526'!N54</f>
        <v>0</v>
      </c>
      <c r="P49" s="263">
        <f>'[11]COT Schedule 2526'!O54</f>
        <v>0</v>
      </c>
    </row>
    <row r="50" spans="2:16" x14ac:dyDescent="0.35">
      <c r="B50" s="208" t="str">
        <f>'[11]COT Schedule 2526'!A55</f>
        <v xml:space="preserve">Seized Money Received In </v>
      </c>
      <c r="C50" s="155"/>
      <c r="D50" s="172">
        <v>54845.55</v>
      </c>
      <c r="E50" s="172">
        <v>91020.959999999992</v>
      </c>
      <c r="F50" s="172">
        <v>133330.96</v>
      </c>
      <c r="G50" s="172">
        <v>109730.78</v>
      </c>
      <c r="H50" s="172">
        <v>21403.260000000002</v>
      </c>
      <c r="I50" s="172">
        <v>66889.850000000006</v>
      </c>
      <c r="J50" s="172">
        <f>'[11]COT Schedule 2526'!I55</f>
        <v>0</v>
      </c>
      <c r="K50" s="172">
        <f>'[11]COT Schedule 2526'!J55</f>
        <v>0</v>
      </c>
      <c r="L50" s="172">
        <f>'[11]COT Schedule 2526'!K55</f>
        <v>0</v>
      </c>
      <c r="M50" s="172">
        <f>'[11]COT Schedule 2526'!L55</f>
        <v>0</v>
      </c>
      <c r="N50" s="172">
        <f>'[11]COT Schedule 2526'!M55</f>
        <v>0</v>
      </c>
      <c r="O50" s="172">
        <f>'[11]COT Schedule 2526'!N55</f>
        <v>0</v>
      </c>
      <c r="P50" s="263">
        <v>477221.36</v>
      </c>
    </row>
    <row r="51" spans="2:16" ht="1.5" customHeight="1" x14ac:dyDescent="0.35">
      <c r="B51" s="264" t="str">
        <f>'[11]COT Schedule 2526'!A56</f>
        <v xml:space="preserve">Number of Cash Items </v>
      </c>
      <c r="C51" s="155"/>
      <c r="D51" s="265">
        <f>'[11]COT Schedule 2526'!C56</f>
        <v>0</v>
      </c>
      <c r="E51" s="265">
        <f>'[11]COT Schedule 2526'!D56</f>
        <v>0</v>
      </c>
      <c r="F51" s="265">
        <f>'[11]COT Schedule 2526'!E56</f>
        <v>0</v>
      </c>
      <c r="G51" s="265">
        <f>'[11]COT Schedule 2526'!F56</f>
        <v>0</v>
      </c>
      <c r="H51" s="265">
        <f>'[11]COT Schedule 2526'!G56</f>
        <v>0</v>
      </c>
      <c r="I51" s="265">
        <f>'[11]COT Schedule 2526'!H56</f>
        <v>0</v>
      </c>
      <c r="J51" s="265">
        <f>'[11]COT Schedule 2526'!I56</f>
        <v>0</v>
      </c>
      <c r="K51" s="265">
        <f>'[11]COT Schedule 2526'!J56</f>
        <v>0</v>
      </c>
      <c r="L51" s="265">
        <f>'[11]COT Schedule 2526'!K56</f>
        <v>0</v>
      </c>
      <c r="M51" s="265">
        <f>'[11]COT Schedule 2526'!L56</f>
        <v>0</v>
      </c>
      <c r="N51" s="172">
        <f>'[11]COT Schedule 2526'!M56</f>
        <v>0</v>
      </c>
      <c r="O51" s="172">
        <f>'[11]COT Schedule 2526'!N56</f>
        <v>0</v>
      </c>
      <c r="P51" s="263">
        <f>'[11]COT Schedule 2526'!O56</f>
        <v>0</v>
      </c>
    </row>
    <row r="52" spans="2:16" x14ac:dyDescent="0.35">
      <c r="B52" s="208" t="str">
        <f>'[11]COT Schedule 2526'!A57</f>
        <v>Money Returned to Defendant</v>
      </c>
      <c r="C52" s="155"/>
      <c r="D52" s="259">
        <v>7331.01</v>
      </c>
      <c r="E52" s="259">
        <v>9578.9900000000016</v>
      </c>
      <c r="F52" s="259">
        <v>28568.400000000001</v>
      </c>
      <c r="G52" s="259">
        <v>31418.01</v>
      </c>
      <c r="H52" s="259">
        <v>4460</v>
      </c>
      <c r="I52" s="259">
        <v>36808.239999999998</v>
      </c>
      <c r="J52" s="259">
        <f>'[11]COT Schedule 2526'!I57</f>
        <v>0</v>
      </c>
      <c r="K52" s="259">
        <f>'[11]COT Schedule 2526'!J57</f>
        <v>0</v>
      </c>
      <c r="L52" s="259">
        <f>'[11]COT Schedule 2526'!K57</f>
        <v>0</v>
      </c>
      <c r="M52" s="259">
        <f>'[11]COT Schedule 2526'!L57</f>
        <v>0</v>
      </c>
      <c r="N52" s="259">
        <f>'[11]COT Schedule 2526'!M57</f>
        <v>0</v>
      </c>
      <c r="O52" s="259">
        <f>'[11]COT Schedule 2526'!N57</f>
        <v>0</v>
      </c>
      <c r="P52" s="266">
        <v>118164.65</v>
      </c>
    </row>
    <row r="53" spans="2:16" x14ac:dyDescent="0.35">
      <c r="B53" s="208" t="str">
        <f>'[11]COT Schedule 2526'!A58</f>
        <v xml:space="preserve">Money Paid to Home Office </v>
      </c>
      <c r="C53" s="155"/>
      <c r="D53" s="259">
        <v>104392.78</v>
      </c>
      <c r="E53" s="259">
        <v>6063.5</v>
      </c>
      <c r="F53" s="259">
        <v>115881.64</v>
      </c>
      <c r="G53" s="259">
        <v>6215.26</v>
      </c>
      <c r="H53" s="259">
        <v>6055</v>
      </c>
      <c r="I53" s="259">
        <v>2520</v>
      </c>
      <c r="J53" s="259">
        <f>'[11]COT Schedule 2526'!I58</f>
        <v>0</v>
      </c>
      <c r="K53" s="259">
        <f>'[11]COT Schedule 2526'!J58</f>
        <v>0</v>
      </c>
      <c r="L53" s="259">
        <f>'[11]COT Schedule 2526'!K58</f>
        <v>0</v>
      </c>
      <c r="M53" s="259">
        <f>'[11]COT Schedule 2526'!L58</f>
        <v>0</v>
      </c>
      <c r="N53" s="259">
        <f>'[11]COT Schedule 2526'!M58</f>
        <v>0</v>
      </c>
      <c r="O53" s="259">
        <f>'[11]COT Schedule 2526'!N58</f>
        <v>0</v>
      </c>
      <c r="P53" s="266">
        <v>241128.18</v>
      </c>
    </row>
    <row r="54" spans="2:16" x14ac:dyDescent="0.35">
      <c r="B54" s="208" t="str">
        <f>'[11]COT Schedule 2526'!A59</f>
        <v xml:space="preserve">Money Paid to HMCTS </v>
      </c>
      <c r="C54" s="155"/>
      <c r="D54" s="259">
        <v>2275.1099999999997</v>
      </c>
      <c r="E54" s="259">
        <v>0</v>
      </c>
      <c r="F54" s="259">
        <v>21155</v>
      </c>
      <c r="G54" s="259">
        <v>20340.95</v>
      </c>
      <c r="H54" s="259">
        <v>8078.29</v>
      </c>
      <c r="I54" s="259">
        <v>8491.6699999999983</v>
      </c>
      <c r="J54" s="259">
        <f>'[11]COT Schedule 2526'!I59</f>
        <v>0</v>
      </c>
      <c r="K54" s="259">
        <f>'[11]COT Schedule 2526'!J59</f>
        <v>0</v>
      </c>
      <c r="L54" s="259">
        <f>'[11]COT Schedule 2526'!K59</f>
        <v>0</v>
      </c>
      <c r="M54" s="259">
        <f>'[11]COT Schedule 2526'!L59</f>
        <v>0</v>
      </c>
      <c r="N54" s="259">
        <f>'[11]COT Schedule 2526'!M59</f>
        <v>0</v>
      </c>
      <c r="O54" s="259">
        <f>'[11]COT Schedule 2526'!N59</f>
        <v>0</v>
      </c>
      <c r="P54" s="266">
        <v>60341.02</v>
      </c>
    </row>
    <row r="55" spans="2:16" x14ac:dyDescent="0.35">
      <c r="B55" s="208" t="str">
        <f>'[11]COT Schedule 2526'!A60</f>
        <v xml:space="preserve">Money Forfeited to Force </v>
      </c>
      <c r="C55" s="155"/>
      <c r="D55" s="259">
        <v>40</v>
      </c>
      <c r="E55" s="259">
        <v>12294.8</v>
      </c>
      <c r="F55" s="267"/>
      <c r="G55" s="207">
        <v>2283.21</v>
      </c>
      <c r="H55" s="155"/>
      <c r="I55" s="267"/>
      <c r="J55" s="267">
        <f>'[11]COT Schedule 2526'!I60</f>
        <v>0</v>
      </c>
      <c r="K55" s="267">
        <f>'[11]COT Schedule 2526'!J60</f>
        <v>0</v>
      </c>
      <c r="L55" s="267">
        <f>'[11]COT Schedule 2526'!K60</f>
        <v>0</v>
      </c>
      <c r="M55" s="267">
        <f>'[11]COT Schedule 2526'!L60</f>
        <v>0</v>
      </c>
      <c r="N55" s="267">
        <f>'[11]COT Schedule 2526'!M60</f>
        <v>0</v>
      </c>
      <c r="O55" s="267">
        <f>'[11]COT Schedule 2526'!N60</f>
        <v>0</v>
      </c>
      <c r="P55" s="266">
        <v>14618.009999999998</v>
      </c>
    </row>
    <row r="56" spans="2:16" x14ac:dyDescent="0.35">
      <c r="B56" s="208" t="str">
        <f>'[11]COT Schedule 2526'!A61</f>
        <v>Total Money Paid out</v>
      </c>
      <c r="C56" s="155"/>
      <c r="D56" s="174">
        <v>114038.9</v>
      </c>
      <c r="E56" s="174">
        <v>27937.29</v>
      </c>
      <c r="F56" s="174">
        <v>165605.04</v>
      </c>
      <c r="G56" s="174">
        <v>60257.43</v>
      </c>
      <c r="H56" s="174">
        <v>18593.29</v>
      </c>
      <c r="I56" s="174">
        <v>47819.909999999996</v>
      </c>
      <c r="J56" s="174">
        <f>'[11]COT Schedule 2526'!I61</f>
        <v>0</v>
      </c>
      <c r="K56" s="174">
        <f>'[11]COT Schedule 2526'!J61</f>
        <v>0</v>
      </c>
      <c r="L56" s="174">
        <f>'[11]COT Schedule 2526'!K61</f>
        <v>0</v>
      </c>
      <c r="M56" s="174">
        <f>'[11]COT Schedule 2526'!L61</f>
        <v>0</v>
      </c>
      <c r="N56" s="174">
        <f>'[11]COT Schedule 2526'!M61</f>
        <v>0</v>
      </c>
      <c r="O56" s="174">
        <f>'[11]COT Schedule 2526'!N61</f>
        <v>0</v>
      </c>
      <c r="P56" s="288">
        <v>434251.86</v>
      </c>
    </row>
    <row r="57" spans="2:16" ht="15" thickBot="1" x14ac:dyDescent="0.4">
      <c r="B57" s="209" t="str">
        <f>'[11]COT Schedule 2526'!A62</f>
        <v xml:space="preserve">Running Balance </v>
      </c>
      <c r="C57" s="155"/>
      <c r="D57" s="196">
        <v>-59153.35</v>
      </c>
      <c r="E57" s="196">
        <v>75378.469999999987</v>
      </c>
      <c r="F57" s="196">
        <v>-32274.080000000002</v>
      </c>
      <c r="G57" s="196">
        <v>51756.560000000012</v>
      </c>
      <c r="H57" s="196">
        <v>2809.9700000000021</v>
      </c>
      <c r="I57" s="196">
        <v>19069.94000000001</v>
      </c>
      <c r="J57" s="196">
        <f>'[11]COT Schedule 2526'!I62</f>
        <v>0</v>
      </c>
      <c r="K57" s="196">
        <f>'[11]COT Schedule 2526'!J62</f>
        <v>0</v>
      </c>
      <c r="L57" s="196">
        <f>'[11]COT Schedule 2526'!K62</f>
        <v>0</v>
      </c>
      <c r="M57" s="196">
        <f>'[11]COT Schedule 2526'!L62</f>
        <v>0</v>
      </c>
      <c r="N57" s="196">
        <f>'[11]COT Schedule 2526'!M62</f>
        <v>0</v>
      </c>
      <c r="O57" s="196">
        <f>'[11]COT Schedule 2526'!N62</f>
        <v>0</v>
      </c>
      <c r="P57" s="268">
        <v>42969.5</v>
      </c>
    </row>
    <row r="58" spans="2:16" ht="15" thickTop="1" x14ac:dyDescent="0.35">
      <c r="B58" s="209"/>
      <c r="C58" s="155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90"/>
    </row>
    <row r="66" spans="8:12" ht="15" customHeight="1" x14ac:dyDescent="0.35">
      <c r="H66" s="511"/>
      <c r="I66" s="511"/>
      <c r="J66" s="511"/>
      <c r="K66" s="511"/>
      <c r="L66" s="511"/>
    </row>
    <row r="67" spans="8:12" ht="15" customHeight="1" x14ac:dyDescent="0.35">
      <c r="H67" s="511"/>
      <c r="I67" s="511"/>
      <c r="J67" s="511"/>
      <c r="K67" s="511"/>
      <c r="L67" s="511"/>
    </row>
  </sheetData>
  <mergeCells count="12">
    <mergeCell ref="H66:L67"/>
    <mergeCell ref="B1:O1"/>
    <mergeCell ref="I4:J4"/>
    <mergeCell ref="P4:Q4"/>
    <mergeCell ref="C24:D24"/>
    <mergeCell ref="B27:C27"/>
    <mergeCell ref="B28:C28"/>
    <mergeCell ref="B29:C29"/>
    <mergeCell ref="B30:C30"/>
    <mergeCell ref="B31:C31"/>
    <mergeCell ref="B36:F36"/>
    <mergeCell ref="B46:E4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B1:H34"/>
  <sheetViews>
    <sheetView showGridLines="0" topLeftCell="A9" workbookViewId="0">
      <selection activeCell="I12" sqref="I12"/>
    </sheetView>
  </sheetViews>
  <sheetFormatPr defaultRowHeight="14.5" x14ac:dyDescent="0.35"/>
  <cols>
    <col min="1" max="1" width="2.7265625" customWidth="1"/>
    <col min="2" max="2" width="30.26953125" customWidth="1"/>
    <col min="3" max="3" width="17.453125" customWidth="1"/>
    <col min="4" max="4" width="2.54296875" customWidth="1"/>
    <col min="5" max="5" width="16.54296875" customWidth="1"/>
    <col min="6" max="7" width="14" customWidth="1"/>
    <col min="8" max="8" width="20.7265625" customWidth="1"/>
  </cols>
  <sheetData>
    <row r="1" spans="2:8" ht="15.5" x14ac:dyDescent="0.35">
      <c r="B1" s="301" t="s">
        <v>499</v>
      </c>
    </row>
    <row r="2" spans="2:8" x14ac:dyDescent="0.35">
      <c r="H2" s="302"/>
    </row>
    <row r="3" spans="2:8" x14ac:dyDescent="0.35">
      <c r="C3" s="309" t="s">
        <v>377</v>
      </c>
      <c r="D3" s="310"/>
      <c r="E3" s="309" t="s">
        <v>378</v>
      </c>
      <c r="F3" s="309" t="s">
        <v>379</v>
      </c>
      <c r="G3" s="309" t="s">
        <v>380</v>
      </c>
      <c r="H3" s="304"/>
    </row>
    <row r="4" spans="2:8" x14ac:dyDescent="0.35">
      <c r="C4" s="309" t="s">
        <v>381</v>
      </c>
      <c r="D4" s="310"/>
      <c r="E4" s="311" t="s">
        <v>381</v>
      </c>
      <c r="F4" s="311" t="s">
        <v>381</v>
      </c>
      <c r="G4" s="309" t="s">
        <v>381</v>
      </c>
      <c r="H4" s="304"/>
    </row>
    <row r="5" spans="2:8" x14ac:dyDescent="0.35">
      <c r="B5" s="270" t="s">
        <v>382</v>
      </c>
      <c r="C5" s="312"/>
      <c r="D5" s="313"/>
      <c r="E5" s="314"/>
      <c r="F5" s="314"/>
      <c r="G5" s="312"/>
      <c r="H5" s="303"/>
    </row>
    <row r="6" spans="2:8" x14ac:dyDescent="0.35">
      <c r="B6" t="s">
        <v>383</v>
      </c>
      <c r="C6" s="315">
        <v>-5500000</v>
      </c>
      <c r="D6" s="316"/>
      <c r="E6" s="315">
        <v>0</v>
      </c>
      <c r="F6" s="315">
        <v>0</v>
      </c>
      <c r="G6" s="315">
        <v>-5500000</v>
      </c>
      <c r="H6" s="306"/>
    </row>
    <row r="7" spans="2:8" x14ac:dyDescent="0.35">
      <c r="B7" t="s">
        <v>384</v>
      </c>
      <c r="C7" s="315">
        <v>0</v>
      </c>
      <c r="D7" s="316"/>
      <c r="E7" s="315"/>
      <c r="F7" s="315"/>
      <c r="G7" s="315">
        <v>0</v>
      </c>
      <c r="H7" s="306"/>
    </row>
    <row r="8" spans="2:8" x14ac:dyDescent="0.35">
      <c r="B8" t="s">
        <v>385</v>
      </c>
      <c r="C8" s="315">
        <v>-23750</v>
      </c>
      <c r="D8" s="316"/>
      <c r="E8" s="315">
        <v>-1493129.4900000002</v>
      </c>
      <c r="F8" s="315">
        <v>0</v>
      </c>
      <c r="G8" s="315">
        <v>-1516879.4900000002</v>
      </c>
      <c r="H8" s="306"/>
    </row>
    <row r="9" spans="2:8" x14ac:dyDescent="0.35">
      <c r="C9" s="315"/>
      <c r="D9" s="316"/>
      <c r="E9" s="315"/>
      <c r="F9" s="315"/>
      <c r="G9" s="315">
        <v>0</v>
      </c>
      <c r="H9" s="306"/>
    </row>
    <row r="10" spans="2:8" ht="15" thickBot="1" x14ac:dyDescent="0.4">
      <c r="B10" s="270" t="s">
        <v>386</v>
      </c>
      <c r="C10" s="317">
        <v>-5523750</v>
      </c>
      <c r="D10" s="318"/>
      <c r="E10" s="317">
        <v>-1493129.4900000002</v>
      </c>
      <c r="F10" s="317">
        <v>0</v>
      </c>
      <c r="G10" s="317">
        <v>-7016879.4900000002</v>
      </c>
      <c r="H10" s="307"/>
    </row>
    <row r="11" spans="2:8" x14ac:dyDescent="0.35">
      <c r="C11" s="315"/>
      <c r="D11" s="316"/>
      <c r="E11" s="315"/>
      <c r="F11" s="315"/>
      <c r="G11" s="315"/>
      <c r="H11" s="306"/>
    </row>
    <row r="12" spans="2:8" x14ac:dyDescent="0.35">
      <c r="B12" s="270" t="s">
        <v>387</v>
      </c>
      <c r="C12" s="315"/>
      <c r="D12" s="316"/>
      <c r="E12" s="315"/>
      <c r="F12" s="315"/>
      <c r="G12" s="315"/>
      <c r="H12" s="306"/>
    </row>
    <row r="13" spans="2:8" x14ac:dyDescent="0.35">
      <c r="B13" t="s">
        <v>388</v>
      </c>
      <c r="C13" s="315">
        <v>-5925663.5599999996</v>
      </c>
      <c r="D13" s="316"/>
      <c r="E13" s="315">
        <v>0</v>
      </c>
      <c r="F13" s="315">
        <v>0</v>
      </c>
      <c r="G13" s="315">
        <v>-5925663.5599999996</v>
      </c>
      <c r="H13" s="306"/>
    </row>
    <row r="14" spans="2:8" hidden="1" x14ac:dyDescent="0.35">
      <c r="B14" t="s">
        <v>390</v>
      </c>
      <c r="C14" s="315">
        <v>-1975443.91</v>
      </c>
      <c r="D14" s="316"/>
      <c r="E14" s="315">
        <v>-261172.46</v>
      </c>
      <c r="F14" s="315">
        <v>0</v>
      </c>
      <c r="G14" s="315">
        <v>-2236616.37</v>
      </c>
      <c r="H14" s="306"/>
    </row>
    <row r="15" spans="2:8" hidden="1" x14ac:dyDescent="0.35">
      <c r="B15" t="s">
        <v>391</v>
      </c>
      <c r="C15" s="315">
        <v>-210752.68</v>
      </c>
      <c r="D15" s="316"/>
      <c r="E15" s="315">
        <v>0</v>
      </c>
      <c r="F15" s="315">
        <v>210753</v>
      </c>
      <c r="G15" s="315">
        <v>0.32000000000698492</v>
      </c>
      <c r="H15" s="306"/>
    </row>
    <row r="16" spans="2:8" hidden="1" x14ac:dyDescent="0.35">
      <c r="B16" t="s">
        <v>392</v>
      </c>
      <c r="C16" s="315">
        <v>-86577.91</v>
      </c>
      <c r="D16" s="316"/>
      <c r="E16" s="315">
        <v>0</v>
      </c>
      <c r="F16" s="315">
        <v>86578</v>
      </c>
      <c r="G16" s="315">
        <v>8.999999999650754E-2</v>
      </c>
      <c r="H16" s="306"/>
    </row>
    <row r="17" spans="2:8" x14ac:dyDescent="0.35">
      <c r="B17" t="s">
        <v>393</v>
      </c>
      <c r="C17" s="315">
        <v>-337794</v>
      </c>
      <c r="D17" s="316"/>
      <c r="E17" s="315">
        <v>0</v>
      </c>
      <c r="F17" s="315">
        <v>0</v>
      </c>
      <c r="G17" s="315">
        <v>-337794</v>
      </c>
      <c r="H17" s="306"/>
    </row>
    <row r="18" spans="2:8" hidden="1" x14ac:dyDescent="0.35">
      <c r="B18" t="s">
        <v>394</v>
      </c>
      <c r="C18" s="315">
        <v>-2115046.9100000011</v>
      </c>
      <c r="D18" s="316"/>
      <c r="E18" s="315">
        <v>0</v>
      </c>
      <c r="F18" s="315">
        <v>932412.37</v>
      </c>
      <c r="G18" s="315">
        <v>-1182634.540000001</v>
      </c>
      <c r="H18" s="306"/>
    </row>
    <row r="19" spans="2:8" x14ac:dyDescent="0.35">
      <c r="B19" t="s">
        <v>395</v>
      </c>
      <c r="C19" s="315">
        <v>-149000</v>
      </c>
      <c r="D19" s="316"/>
      <c r="E19" s="315">
        <v>0</v>
      </c>
      <c r="F19" s="315">
        <v>149000</v>
      </c>
      <c r="G19" s="315">
        <v>0</v>
      </c>
      <c r="H19" s="306"/>
    </row>
    <row r="20" spans="2:8" x14ac:dyDescent="0.35">
      <c r="B20" t="s">
        <v>396</v>
      </c>
      <c r="C20" s="315">
        <v>-4824277.6400000015</v>
      </c>
      <c r="D20" s="316"/>
      <c r="E20" s="315">
        <v>-220849</v>
      </c>
      <c r="F20" s="315">
        <v>4000000</v>
      </c>
      <c r="G20" s="315">
        <v>-1045126.6400000015</v>
      </c>
      <c r="H20" s="306"/>
    </row>
    <row r="21" spans="2:8" x14ac:dyDescent="0.35">
      <c r="B21" t="s">
        <v>389</v>
      </c>
      <c r="C21" s="315">
        <v>0</v>
      </c>
      <c r="D21" s="316"/>
      <c r="E21" s="315">
        <v>-3851429.32</v>
      </c>
      <c r="F21" s="315">
        <v>3851429.32</v>
      </c>
      <c r="G21" s="315">
        <v>0</v>
      </c>
      <c r="H21" s="306"/>
    </row>
    <row r="22" spans="2:8" x14ac:dyDescent="0.35">
      <c r="B22" s="271" t="s">
        <v>500</v>
      </c>
      <c r="C22" s="315">
        <v>0</v>
      </c>
      <c r="D22" s="316"/>
      <c r="E22" s="315">
        <v>-219000</v>
      </c>
      <c r="F22" s="315"/>
      <c r="G22" s="315">
        <v>-219000</v>
      </c>
      <c r="H22" s="306"/>
    </row>
    <row r="23" spans="2:8" hidden="1" x14ac:dyDescent="0.35">
      <c r="B23" s="302" t="s">
        <v>501</v>
      </c>
      <c r="C23" s="315">
        <v>0</v>
      </c>
      <c r="D23" s="316"/>
      <c r="E23" s="315">
        <v>-198488.08</v>
      </c>
      <c r="F23" s="315"/>
      <c r="G23" s="315">
        <v>-198488.08</v>
      </c>
      <c r="H23" s="306"/>
    </row>
    <row r="24" spans="2:8" hidden="1" x14ac:dyDescent="0.35">
      <c r="C24" s="315"/>
      <c r="D24" s="316"/>
      <c r="E24" s="315"/>
      <c r="F24" s="315"/>
      <c r="G24" s="315"/>
      <c r="H24" s="306"/>
    </row>
    <row r="25" spans="2:8" ht="15" thickBot="1" x14ac:dyDescent="0.4">
      <c r="B25" s="270" t="s">
        <v>397</v>
      </c>
      <c r="C25" s="317">
        <v>-15624556.609999999</v>
      </c>
      <c r="D25" s="318"/>
      <c r="E25" s="317">
        <v>-4750938.8599999994</v>
      </c>
      <c r="F25" s="317">
        <v>9230172.6899999995</v>
      </c>
      <c r="G25" s="317">
        <v>-11145322.780000003</v>
      </c>
      <c r="H25" s="306"/>
    </row>
    <row r="26" spans="2:8" hidden="1" x14ac:dyDescent="0.35">
      <c r="B26" t="s">
        <v>502</v>
      </c>
      <c r="C26" s="315">
        <v>0</v>
      </c>
      <c r="D26" s="316"/>
      <c r="E26" s="315">
        <v>0</v>
      </c>
      <c r="F26" s="315"/>
      <c r="G26" s="315">
        <v>0</v>
      </c>
      <c r="H26" s="306"/>
    </row>
    <row r="27" spans="2:8" x14ac:dyDescent="0.35">
      <c r="C27" s="315"/>
      <c r="D27" s="316"/>
      <c r="E27" s="315"/>
      <c r="F27" s="315"/>
      <c r="G27" s="315"/>
      <c r="H27" s="306"/>
    </row>
    <row r="28" spans="2:8" x14ac:dyDescent="0.35">
      <c r="C28" s="315"/>
      <c r="D28" s="316"/>
      <c r="E28" s="315"/>
      <c r="F28" s="315"/>
      <c r="G28" s="315"/>
      <c r="H28" s="306"/>
    </row>
    <row r="29" spans="2:8" ht="15" thickBot="1" x14ac:dyDescent="0.4">
      <c r="B29" s="270" t="s">
        <v>503</v>
      </c>
      <c r="C29" s="319">
        <v>-21148306.609999999</v>
      </c>
      <c r="D29" s="316"/>
      <c r="E29" s="319">
        <v>-6244068.3499999996</v>
      </c>
      <c r="F29" s="319">
        <v>9230172.6899999995</v>
      </c>
      <c r="G29" s="319">
        <v>-18162202.270000003</v>
      </c>
      <c r="H29" s="307"/>
    </row>
    <row r="30" spans="2:8" ht="15" thickTop="1" x14ac:dyDescent="0.35">
      <c r="C30" s="303"/>
      <c r="D30" s="306"/>
      <c r="E30" s="306"/>
      <c r="F30" s="306"/>
      <c r="G30" s="306"/>
      <c r="H30" s="306"/>
    </row>
    <row r="31" spans="2:8" x14ac:dyDescent="0.35">
      <c r="C31" s="303"/>
      <c r="D31" s="306"/>
      <c r="E31" s="306"/>
      <c r="F31" s="306"/>
      <c r="G31" s="306"/>
      <c r="H31" s="306"/>
    </row>
    <row r="32" spans="2:8" x14ac:dyDescent="0.35">
      <c r="C32" s="305"/>
      <c r="D32" s="307"/>
      <c r="E32" s="306"/>
      <c r="F32" s="307"/>
      <c r="G32" s="307"/>
      <c r="H32" s="307"/>
    </row>
    <row r="33" spans="3:8" x14ac:dyDescent="0.35">
      <c r="C33" s="303"/>
      <c r="D33" s="303"/>
      <c r="E33" s="303"/>
      <c r="F33" s="303"/>
      <c r="G33" s="303"/>
      <c r="H33" s="303"/>
    </row>
    <row r="34" spans="3:8" x14ac:dyDescent="0.35">
      <c r="G34" s="308"/>
    </row>
  </sheetData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&amp;L &amp;R&amp;A</oddHeader>
    <oddFooter>&amp;L&amp;F</oddFooter>
    <evenHeader>&amp;L </evenHeader>
    <evenFooter>&amp;L </evenFooter>
    <firstHeader>&amp;L </firstHeader>
    <firstFooter>&amp;L 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B1:AH480"/>
  <sheetViews>
    <sheetView showGridLines="0" tabSelected="1" zoomScale="90" zoomScaleNormal="90" workbookViewId="0">
      <pane xSplit="4" ySplit="10" topLeftCell="E44" activePane="bottomRight" state="frozen"/>
      <selection pane="topRight" activeCell="E1" sqref="E1"/>
      <selection pane="bottomLeft" activeCell="A11" sqref="A11"/>
      <selection pane="bottomRight" activeCell="G49" sqref="G49:O49"/>
    </sheetView>
  </sheetViews>
  <sheetFormatPr defaultColWidth="9.54296875" defaultRowHeight="12.5" x14ac:dyDescent="0.25"/>
  <cols>
    <col min="1" max="1" width="2.7265625" style="320" customWidth="1"/>
    <col min="2" max="2" width="13.08984375" style="320" customWidth="1"/>
    <col min="3" max="3" width="10.1796875" style="321" customWidth="1"/>
    <col min="4" max="4" width="48.26953125" style="320" customWidth="1"/>
    <col min="5" max="5" width="12.7265625" style="320" customWidth="1"/>
    <col min="6" max="6" width="2.08984375" style="320" customWidth="1"/>
    <col min="7" max="7" width="12.81640625" style="320" customWidth="1"/>
    <col min="8" max="8" width="2.1796875" style="320" customWidth="1"/>
    <col min="9" max="9" width="13.26953125" style="320" customWidth="1"/>
    <col min="10" max="10" width="1.54296875" style="320" customWidth="1"/>
    <col min="11" max="11" width="11.6328125" style="320" customWidth="1"/>
    <col min="12" max="12" width="2.453125" style="320" customWidth="1"/>
    <col min="13" max="13" width="10.36328125" style="320" customWidth="1"/>
    <col min="14" max="14" width="2.6328125" style="320" customWidth="1"/>
    <col min="15" max="15" width="12.7265625" style="320" customWidth="1"/>
    <col min="16" max="16" width="13.26953125" style="320" hidden="1" customWidth="1"/>
    <col min="17" max="17" width="3.54296875" style="320" hidden="1" customWidth="1"/>
    <col min="18" max="18" width="8.54296875" style="321" hidden="1" customWidth="1"/>
    <col min="19" max="19" width="11.7265625" style="320" hidden="1" customWidth="1"/>
    <col min="20" max="23" width="9.54296875" style="320" hidden="1" customWidth="1"/>
    <col min="24" max="28" width="9.54296875" style="320" customWidth="1"/>
    <col min="29" max="29" width="9.54296875" style="320"/>
    <col min="30" max="30" width="11.26953125" style="320" customWidth="1"/>
    <col min="31" max="33" width="9.54296875" style="320"/>
    <col min="34" max="34" width="17.7265625" style="320" bestFit="1" customWidth="1"/>
    <col min="35" max="16384" width="9.54296875" style="320"/>
  </cols>
  <sheetData>
    <row r="1" spans="2:30" ht="15.5" x14ac:dyDescent="0.35">
      <c r="B1" s="522" t="s">
        <v>398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2:30" ht="15.5" x14ac:dyDescent="0.35">
      <c r="B2" s="522" t="s">
        <v>504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2:30" ht="15.5" x14ac:dyDescent="0.35">
      <c r="B3" s="522" t="s">
        <v>505</v>
      </c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2:30" ht="15.5" x14ac:dyDescent="0.35"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</row>
    <row r="5" spans="2:30" x14ac:dyDescent="0.25">
      <c r="B5" s="321"/>
      <c r="D5" s="321"/>
      <c r="E5" s="321" t="s">
        <v>399</v>
      </c>
      <c r="F5" s="321"/>
      <c r="G5" s="321" t="s">
        <v>400</v>
      </c>
      <c r="H5" s="321"/>
      <c r="I5" s="321" t="s">
        <v>401</v>
      </c>
      <c r="J5" s="321"/>
      <c r="K5" s="321" t="s">
        <v>402</v>
      </c>
      <c r="L5" s="321"/>
      <c r="M5" s="321" t="s">
        <v>403</v>
      </c>
      <c r="N5" s="321"/>
      <c r="O5" s="321" t="s">
        <v>404</v>
      </c>
      <c r="P5" s="321"/>
      <c r="Q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</row>
    <row r="6" spans="2:30" s="321" customFormat="1" x14ac:dyDescent="0.25">
      <c r="E6" s="344"/>
      <c r="G6" s="344"/>
      <c r="I6" s="344"/>
      <c r="K6" s="344"/>
      <c r="M6" s="344"/>
      <c r="O6" s="344"/>
    </row>
    <row r="7" spans="2:30" s="321" customFormat="1" ht="13" x14ac:dyDescent="0.3">
      <c r="C7" s="328"/>
      <c r="D7" s="328"/>
      <c r="E7" s="343" t="s">
        <v>405</v>
      </c>
      <c r="F7" s="328"/>
      <c r="G7" s="343" t="s">
        <v>406</v>
      </c>
      <c r="H7" s="328"/>
      <c r="I7" s="343" t="s">
        <v>407</v>
      </c>
      <c r="J7" s="328"/>
      <c r="K7" s="343" t="s">
        <v>408</v>
      </c>
      <c r="L7" s="328"/>
      <c r="M7" s="343" t="s">
        <v>409</v>
      </c>
      <c r="N7" s="328"/>
      <c r="O7" s="343" t="s">
        <v>506</v>
      </c>
      <c r="P7" s="328"/>
      <c r="Q7" s="328"/>
    </row>
    <row r="8" spans="2:30" s="321" customFormat="1" ht="13" x14ac:dyDescent="0.3">
      <c r="C8" s="328"/>
      <c r="D8" s="328"/>
      <c r="E8" s="343" t="s">
        <v>410</v>
      </c>
      <c r="F8" s="343"/>
      <c r="G8" s="343" t="s">
        <v>411</v>
      </c>
      <c r="H8" s="328"/>
      <c r="I8" s="343" t="s">
        <v>411</v>
      </c>
      <c r="J8" s="328"/>
      <c r="K8" s="343" t="s">
        <v>411</v>
      </c>
      <c r="L8" s="328"/>
      <c r="M8" s="343" t="s">
        <v>411</v>
      </c>
      <c r="N8" s="328"/>
      <c r="O8" s="343" t="s">
        <v>411</v>
      </c>
      <c r="P8" s="328"/>
      <c r="Q8" s="326" t="s">
        <v>412</v>
      </c>
    </row>
    <row r="9" spans="2:30" s="321" customFormat="1" ht="13" x14ac:dyDescent="0.3">
      <c r="C9" s="328"/>
      <c r="D9" s="328"/>
      <c r="E9" s="342" t="s">
        <v>291</v>
      </c>
      <c r="F9" s="328"/>
      <c r="G9" s="342" t="s">
        <v>291</v>
      </c>
      <c r="H9" s="328"/>
      <c r="I9" s="342" t="s">
        <v>291</v>
      </c>
      <c r="J9" s="328"/>
      <c r="K9" s="342" t="s">
        <v>291</v>
      </c>
      <c r="L9" s="328"/>
      <c r="M9" s="342" t="s">
        <v>291</v>
      </c>
      <c r="N9" s="328"/>
      <c r="O9" s="342" t="s">
        <v>291</v>
      </c>
      <c r="P9" s="328"/>
      <c r="Q9" s="328"/>
    </row>
    <row r="10" spans="2:30" s="321" customFormat="1" ht="14.5" x14ac:dyDescent="0.35">
      <c r="B10"/>
      <c r="C10"/>
      <c r="D10"/>
      <c r="E10" s="341"/>
      <c r="F10"/>
      <c r="G10" s="341"/>
      <c r="H10"/>
      <c r="I10" s="341"/>
      <c r="J10"/>
      <c r="K10" s="341"/>
      <c r="L10"/>
      <c r="M10" s="341"/>
      <c r="N10"/>
      <c r="O10" s="341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2:30" ht="14.5" x14ac:dyDescent="0.35">
      <c r="B11" s="321">
        <v>1</v>
      </c>
      <c r="C11" s="320" t="s">
        <v>413</v>
      </c>
      <c r="D11"/>
      <c r="E11" s="349"/>
      <c r="F11" s="349"/>
      <c r="G11" s="349">
        <v>8868.8950000000004</v>
      </c>
      <c r="H11" s="349"/>
      <c r="I11" s="349">
        <v>4468.1750000000002</v>
      </c>
      <c r="J11" s="349"/>
      <c r="K11" s="349">
        <v>4626.2060000000001</v>
      </c>
      <c r="L11" s="349"/>
      <c r="M11" s="349">
        <v>4788.9769999999999</v>
      </c>
      <c r="N11" s="349"/>
      <c r="O11" s="349">
        <v>4956.6270000000004</v>
      </c>
      <c r="P11" s="323"/>
      <c r="Q11" s="322">
        <v>1</v>
      </c>
      <c r="R11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</row>
    <row r="12" spans="2:30" ht="14.5" x14ac:dyDescent="0.35">
      <c r="B12" s="321">
        <v>2</v>
      </c>
      <c r="C12" s="320" t="s">
        <v>414</v>
      </c>
      <c r="D12"/>
      <c r="E12" s="349"/>
      <c r="F12" s="349"/>
      <c r="G12" s="349">
        <v>1251.6543717203281</v>
      </c>
      <c r="H12" s="349"/>
      <c r="I12" s="349">
        <v>1209.952</v>
      </c>
      <c r="J12" s="349"/>
      <c r="K12" s="349">
        <v>1261.797</v>
      </c>
      <c r="L12" s="349"/>
      <c r="M12" s="349">
        <v>1328.8579999999999</v>
      </c>
      <c r="N12" s="349"/>
      <c r="O12" s="349">
        <v>1395.366</v>
      </c>
      <c r="P12" s="323"/>
      <c r="Q12" s="322">
        <v>2</v>
      </c>
      <c r="R12"/>
      <c r="S12"/>
      <c r="T12"/>
      <c r="U12"/>
      <c r="V12"/>
      <c r="W12"/>
      <c r="X12"/>
      <c r="Y12"/>
      <c r="Z12"/>
      <c r="AA12"/>
      <c r="AB12"/>
      <c r="AC12"/>
      <c r="AD12" s="323"/>
    </row>
    <row r="13" spans="2:30" ht="14.5" x14ac:dyDescent="0.35">
      <c r="B13" s="321">
        <v>3</v>
      </c>
      <c r="C13" s="320" t="s">
        <v>415</v>
      </c>
      <c r="D13"/>
      <c r="E13" s="349"/>
      <c r="F13" s="349"/>
      <c r="G13" s="349">
        <v>0</v>
      </c>
      <c r="H13" s="349"/>
      <c r="I13" s="349">
        <v>0</v>
      </c>
      <c r="J13" s="349"/>
      <c r="K13" s="349">
        <v>0</v>
      </c>
      <c r="L13" s="349"/>
      <c r="M13" s="349">
        <v>0</v>
      </c>
      <c r="N13" s="349"/>
      <c r="O13" s="349">
        <v>0</v>
      </c>
      <c r="P13" s="323"/>
      <c r="Q13" s="322">
        <v>8</v>
      </c>
      <c r="R13"/>
      <c r="S13"/>
      <c r="T13"/>
      <c r="U13"/>
      <c r="V13"/>
      <c r="W13"/>
      <c r="X13"/>
      <c r="Y13"/>
      <c r="Z13"/>
      <c r="AA13"/>
      <c r="AB13"/>
      <c r="AC13"/>
    </row>
    <row r="14" spans="2:30" ht="14.5" x14ac:dyDescent="0.35">
      <c r="B14" s="321">
        <v>4</v>
      </c>
      <c r="C14" s="320" t="s">
        <v>416</v>
      </c>
      <c r="D14"/>
      <c r="E14" s="349"/>
      <c r="F14" s="349"/>
      <c r="G14" s="349">
        <v>1668.509</v>
      </c>
      <c r="H14" s="349"/>
      <c r="I14" s="349">
        <v>2094</v>
      </c>
      <c r="J14" s="349"/>
      <c r="K14" s="349">
        <v>2800</v>
      </c>
      <c r="L14" s="349"/>
      <c r="M14" s="349">
        <v>2702.1309999999999</v>
      </c>
      <c r="N14" s="349"/>
      <c r="O14" s="349">
        <v>2800</v>
      </c>
      <c r="P14" s="323"/>
      <c r="Q14" s="322">
        <v>3</v>
      </c>
      <c r="R14"/>
      <c r="S14"/>
      <c r="T14"/>
      <c r="U14"/>
      <c r="V14"/>
      <c r="W14"/>
      <c r="X14"/>
      <c r="Y14"/>
      <c r="Z14"/>
      <c r="AA14"/>
      <c r="AB14"/>
      <c r="AC14"/>
    </row>
    <row r="15" spans="2:30" ht="14.5" x14ac:dyDescent="0.35">
      <c r="B15" s="321">
        <v>5</v>
      </c>
      <c r="C15" s="320" t="s">
        <v>417</v>
      </c>
      <c r="D15"/>
      <c r="E15" s="349"/>
      <c r="F15" s="349"/>
      <c r="G15" s="349">
        <v>-396.53300000000002</v>
      </c>
      <c r="H15" s="349"/>
      <c r="I15" s="349">
        <v>0</v>
      </c>
      <c r="J15" s="349"/>
      <c r="K15" s="349">
        <v>0</v>
      </c>
      <c r="L15" s="349"/>
      <c r="M15" s="349">
        <v>0</v>
      </c>
      <c r="N15" s="349"/>
      <c r="O15" s="349">
        <v>0</v>
      </c>
      <c r="P15" s="323"/>
      <c r="Q15" s="322">
        <v>7</v>
      </c>
      <c r="R15"/>
      <c r="S15" s="330"/>
      <c r="T15"/>
      <c r="U15"/>
      <c r="V15"/>
      <c r="W15"/>
      <c r="X15"/>
      <c r="Y15"/>
      <c r="Z15"/>
      <c r="AA15"/>
      <c r="AB15"/>
      <c r="AC15"/>
    </row>
    <row r="16" spans="2:30" ht="14.5" x14ac:dyDescent="0.35">
      <c r="B16" s="321">
        <v>6</v>
      </c>
      <c r="C16" s="320" t="s">
        <v>418</v>
      </c>
      <c r="D16"/>
      <c r="E16" s="349"/>
      <c r="F16" s="349"/>
      <c r="G16" s="349">
        <v>614.71100000000001</v>
      </c>
      <c r="H16" s="349"/>
      <c r="I16" s="349">
        <v>660.66600000000005</v>
      </c>
      <c r="J16" s="349"/>
      <c r="K16" s="349">
        <v>175.30699999999999</v>
      </c>
      <c r="L16" s="349"/>
      <c r="M16" s="349">
        <v>15.132999999999999</v>
      </c>
      <c r="N16" s="349"/>
      <c r="O16" s="349">
        <v>-117.86799999999999</v>
      </c>
      <c r="P16" s="323"/>
      <c r="Q16" s="322"/>
      <c r="R16"/>
      <c r="S16" s="330"/>
      <c r="T16"/>
      <c r="U16"/>
      <c r="V16"/>
      <c r="W16"/>
      <c r="X16"/>
      <c r="Y16"/>
      <c r="Z16"/>
      <c r="AA16"/>
      <c r="AB16"/>
      <c r="AC16"/>
    </row>
    <row r="17" spans="2:31" ht="14.5" x14ac:dyDescent="0.35">
      <c r="B17"/>
      <c r="C17"/>
      <c r="D17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23"/>
      <c r="Q17" s="322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2:31" ht="14.5" x14ac:dyDescent="0.35">
      <c r="B18" s="321">
        <v>7</v>
      </c>
      <c r="C18" s="320" t="s">
        <v>419</v>
      </c>
      <c r="D18"/>
      <c r="E18" s="349"/>
      <c r="F18" s="349"/>
      <c r="G18" s="349">
        <v>12007.236371720328</v>
      </c>
      <c r="H18" s="349"/>
      <c r="I18" s="349">
        <v>8432.7929999999997</v>
      </c>
      <c r="J18" s="349"/>
      <c r="K18" s="349">
        <v>8863.3100000000013</v>
      </c>
      <c r="L18" s="349"/>
      <c r="M18" s="349">
        <v>8835.0990000000002</v>
      </c>
      <c r="N18" s="349"/>
      <c r="O18" s="349">
        <v>9034.125</v>
      </c>
      <c r="P18" s="323"/>
      <c r="Q18" s="322"/>
      <c r="R18"/>
      <c r="S18"/>
      <c r="T18"/>
      <c r="U18"/>
      <c r="V18"/>
      <c r="W18"/>
      <c r="X18"/>
      <c r="Y18"/>
      <c r="Z18"/>
      <c r="AA18"/>
      <c r="AB18"/>
      <c r="AC18"/>
      <c r="AD18" s="323"/>
    </row>
    <row r="19" spans="2:31" ht="14.5" x14ac:dyDescent="0.35">
      <c r="B19"/>
      <c r="C19"/>
      <c r="D1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23"/>
      <c r="Q19" s="322"/>
      <c r="R19"/>
      <c r="S19"/>
      <c r="T19"/>
      <c r="U19"/>
      <c r="V19"/>
      <c r="W19"/>
      <c r="X19"/>
      <c r="Y19"/>
      <c r="Z19"/>
      <c r="AA19"/>
      <c r="AB19"/>
      <c r="AC19"/>
      <c r="AD19"/>
      <c r="AE19" s="323"/>
    </row>
    <row r="20" spans="2:31" ht="14.5" x14ac:dyDescent="0.35">
      <c r="B20" s="321">
        <v>8</v>
      </c>
      <c r="C20" s="320" t="s">
        <v>420</v>
      </c>
      <c r="D20"/>
      <c r="E20" s="349"/>
      <c r="F20" s="349"/>
      <c r="G20" s="349">
        <v>12007.236371720328</v>
      </c>
      <c r="H20" s="349"/>
      <c r="I20" s="349">
        <v>8432.7929999999997</v>
      </c>
      <c r="J20" s="349"/>
      <c r="K20" s="349">
        <v>8863.3100000000013</v>
      </c>
      <c r="L20" s="349"/>
      <c r="M20" s="349">
        <v>8835.0990000000002</v>
      </c>
      <c r="N20" s="349"/>
      <c r="O20" s="349">
        <v>9034.125</v>
      </c>
      <c r="P20" s="323"/>
      <c r="Q20" s="326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2:31" ht="14.5" x14ac:dyDescent="0.35">
      <c r="B21"/>
      <c r="C21" s="325"/>
      <c r="D21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23"/>
      <c r="Q21" s="322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2:31" ht="14.5" x14ac:dyDescent="0.35">
      <c r="B22" s="321">
        <v>9</v>
      </c>
      <c r="C22" s="320" t="s">
        <v>421</v>
      </c>
      <c r="D22"/>
      <c r="E22" s="349"/>
      <c r="F22" s="349"/>
      <c r="G22" s="349">
        <v>174907.65699999998</v>
      </c>
      <c r="H22" s="349"/>
      <c r="I22" s="349">
        <v>186914.8933717203</v>
      </c>
      <c r="J22" s="349"/>
      <c r="K22" s="349">
        <v>195347.68637172031</v>
      </c>
      <c r="L22" s="349"/>
      <c r="M22" s="349">
        <v>204210.99637172031</v>
      </c>
      <c r="N22" s="349"/>
      <c r="O22" s="349">
        <v>213046.09537172029</v>
      </c>
      <c r="P22" s="323"/>
      <c r="Q22" s="322"/>
      <c r="R22"/>
      <c r="S22" s="330"/>
      <c r="T22"/>
      <c r="U22"/>
      <c r="V22"/>
      <c r="W22"/>
      <c r="X22"/>
      <c r="Y22"/>
      <c r="Z22"/>
      <c r="AA22"/>
      <c r="AB22"/>
      <c r="AC22"/>
      <c r="AD22"/>
    </row>
    <row r="23" spans="2:31" ht="14.5" x14ac:dyDescent="0.35">
      <c r="B23"/>
      <c r="C23"/>
      <c r="D23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23"/>
      <c r="Q23" s="322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2:31" ht="14.5" x14ac:dyDescent="0.35">
      <c r="B24" s="321">
        <v>10</v>
      </c>
      <c r="C24" s="320" t="s">
        <v>422</v>
      </c>
      <c r="D24"/>
      <c r="E24" s="349">
        <v>174907.65699999998</v>
      </c>
      <c r="F24" s="349"/>
      <c r="G24" s="349">
        <v>186914.8933717203</v>
      </c>
      <c r="H24" s="349"/>
      <c r="I24" s="349">
        <v>195347.68637172031</v>
      </c>
      <c r="J24" s="349"/>
      <c r="K24" s="349">
        <v>204210.99637172031</v>
      </c>
      <c r="L24" s="349"/>
      <c r="M24" s="349">
        <v>213046.09537172029</v>
      </c>
      <c r="N24" s="349"/>
      <c r="O24" s="349">
        <v>222080.22037172029</v>
      </c>
      <c r="P24" s="323"/>
      <c r="Q24" s="322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2:31" ht="14.5" x14ac:dyDescent="0.35">
      <c r="B25"/>
      <c r="C25"/>
      <c r="D25"/>
      <c r="E25" s="350"/>
      <c r="F25" s="323"/>
      <c r="G25" s="350"/>
      <c r="H25" s="323"/>
      <c r="I25" s="350"/>
      <c r="J25" s="323"/>
      <c r="K25" s="350"/>
      <c r="L25" s="323"/>
      <c r="M25" s="350"/>
      <c r="N25" s="323"/>
      <c r="O25" s="350"/>
      <c r="P25" s="323"/>
      <c r="Q25" s="322"/>
      <c r="R25" s="330"/>
      <c r="S25"/>
      <c r="T25"/>
      <c r="U25"/>
      <c r="V25"/>
      <c r="W25" s="330"/>
      <c r="X25"/>
      <c r="Y25"/>
      <c r="Z25"/>
      <c r="AA25"/>
      <c r="AB25"/>
      <c r="AC25"/>
      <c r="AD25"/>
    </row>
    <row r="26" spans="2:31" ht="14.5" x14ac:dyDescent="0.35">
      <c r="B26" s="321">
        <v>11</v>
      </c>
      <c r="C26" s="320" t="s">
        <v>423</v>
      </c>
      <c r="D26"/>
      <c r="E26" s="345">
        <v>6.0199999999999997E-2</v>
      </c>
      <c r="F26" s="323"/>
      <c r="G26" s="346">
        <v>6.8649003580902854E-2</v>
      </c>
      <c r="H26" s="323"/>
      <c r="I26" s="345">
        <v>4.5115682586243086E-2</v>
      </c>
      <c r="J26" s="323"/>
      <c r="K26" s="345">
        <v>4.537197324740419E-2</v>
      </c>
      <c r="L26" s="347"/>
      <c r="M26" s="345">
        <v>4.3264560464303652E-2</v>
      </c>
      <c r="N26" s="347"/>
      <c r="O26" s="345">
        <v>4.2404555616179521E-2</v>
      </c>
      <c r="P26" s="323"/>
      <c r="Q26" s="322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2:31" ht="14.5" x14ac:dyDescent="0.35">
      <c r="B27"/>
      <c r="C27"/>
      <c r="D27"/>
      <c r="E27" s="351"/>
      <c r="F27" s="323"/>
      <c r="G27" s="351"/>
      <c r="H27" s="323"/>
      <c r="I27" s="351"/>
      <c r="J27" s="323"/>
      <c r="K27" s="351"/>
      <c r="L27" s="323"/>
      <c r="M27" s="351"/>
      <c r="N27" s="323"/>
      <c r="O27" s="351"/>
      <c r="P27" s="323"/>
      <c r="Q27" s="322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2:31" ht="14.5" x14ac:dyDescent="0.35">
      <c r="B28" s="321">
        <v>12</v>
      </c>
      <c r="C28" s="320" t="s">
        <v>424</v>
      </c>
      <c r="D28"/>
      <c r="E28" s="350"/>
      <c r="F28" s="323"/>
      <c r="G28" s="350"/>
      <c r="H28" s="323"/>
      <c r="I28" s="350"/>
      <c r="J28" s="323"/>
      <c r="K28" s="350"/>
      <c r="L28" s="323"/>
      <c r="M28" s="350"/>
      <c r="N28" s="323"/>
      <c r="O28" s="350"/>
      <c r="P28" s="323"/>
      <c r="Q28" s="322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2:31" ht="14.5" x14ac:dyDescent="0.35">
      <c r="B29"/>
      <c r="C29"/>
      <c r="D29"/>
      <c r="E29" s="350"/>
      <c r="F29" s="323"/>
      <c r="G29" s="350"/>
      <c r="H29" s="323"/>
      <c r="I29" s="350"/>
      <c r="J29" s="323"/>
      <c r="K29" s="350"/>
      <c r="L29" s="323"/>
      <c r="M29" s="350"/>
      <c r="N29" s="323"/>
      <c r="O29" s="350"/>
      <c r="P29" s="323"/>
      <c r="Q29" s="348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2:31" ht="14.5" x14ac:dyDescent="0.35">
      <c r="B30" s="321">
        <v>13</v>
      </c>
      <c r="C30" s="339" t="s">
        <v>425</v>
      </c>
      <c r="D30"/>
      <c r="E30" s="350"/>
      <c r="F30"/>
      <c r="G30" s="350"/>
      <c r="H30" s="323"/>
      <c r="I30" s="352"/>
      <c r="J30" s="323"/>
      <c r="K30" s="352"/>
      <c r="L30" s="323"/>
      <c r="M30" s="352"/>
      <c r="N30" s="323"/>
      <c r="O30" s="352"/>
      <c r="P30" s="323"/>
      <c r="Q30" s="322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2:31" ht="14.5" x14ac:dyDescent="0.35">
      <c r="B31" s="321">
        <v>14</v>
      </c>
      <c r="C31" s="339" t="s">
        <v>426</v>
      </c>
      <c r="D31"/>
      <c r="E31" s="349">
        <v>-67671.717000000004</v>
      </c>
      <c r="F31" s="349"/>
      <c r="G31" s="349">
        <v>-71033.231</v>
      </c>
      <c r="H31" s="349"/>
      <c r="I31" s="349">
        <v>-71033.231</v>
      </c>
      <c r="J31" s="349"/>
      <c r="K31" s="349">
        <v>-71033.231</v>
      </c>
      <c r="L31" s="349"/>
      <c r="M31" s="349">
        <v>-71033.231</v>
      </c>
      <c r="N31" s="349"/>
      <c r="O31" s="349">
        <v>-71033.231</v>
      </c>
      <c r="P31" s="323"/>
      <c r="Q31" s="322">
        <v>20</v>
      </c>
      <c r="R31"/>
      <c r="S31" s="323"/>
      <c r="T31"/>
      <c r="U31" s="323"/>
      <c r="V31"/>
      <c r="W31" s="323"/>
      <c r="X31"/>
      <c r="Y31" s="323"/>
      <c r="Z31"/>
      <c r="AA31" s="323"/>
      <c r="AB31"/>
      <c r="AC31" s="323"/>
      <c r="AD31"/>
    </row>
    <row r="32" spans="2:31" ht="14.5" x14ac:dyDescent="0.35">
      <c r="B32" s="321">
        <v>15</v>
      </c>
      <c r="C32" s="339" t="s">
        <v>140</v>
      </c>
      <c r="D32"/>
      <c r="E32" s="349">
        <v>-25983.21</v>
      </c>
      <c r="F32" s="349"/>
      <c r="G32" s="349">
        <v>-26102.008000000002</v>
      </c>
      <c r="H32" s="349"/>
      <c r="I32" s="349">
        <v>-26102.008000000002</v>
      </c>
      <c r="J32" s="349"/>
      <c r="K32" s="349">
        <v>-26102.008000000002</v>
      </c>
      <c r="L32" s="349"/>
      <c r="M32" s="349">
        <v>-26102.008000000002</v>
      </c>
      <c r="N32" s="349"/>
      <c r="O32" s="349">
        <v>-26102.008000000002</v>
      </c>
      <c r="P32" s="323"/>
      <c r="Q32" s="322">
        <v>21</v>
      </c>
      <c r="R32"/>
      <c r="S32" s="323"/>
      <c r="T32" s="330"/>
      <c r="U32" s="323"/>
      <c r="V32"/>
      <c r="W32" s="323"/>
      <c r="X32"/>
      <c r="Y32" s="323"/>
      <c r="Z32"/>
      <c r="AA32" s="323"/>
      <c r="AB32"/>
      <c r="AC32" s="323"/>
      <c r="AD32"/>
    </row>
    <row r="33" spans="2:34" ht="14.5" x14ac:dyDescent="0.35">
      <c r="B33" s="321">
        <v>16</v>
      </c>
      <c r="C33" s="339" t="s">
        <v>427</v>
      </c>
      <c r="D33"/>
      <c r="E33" s="349">
        <v>-212.77799999999999</v>
      </c>
      <c r="F33" s="349"/>
      <c r="G33" s="349">
        <v>-212.77799999999999</v>
      </c>
      <c r="H33" s="349"/>
      <c r="I33" s="349">
        <v>-212.77799999999999</v>
      </c>
      <c r="J33" s="349"/>
      <c r="K33" s="349">
        <v>-212.77799999999999</v>
      </c>
      <c r="L33" s="349"/>
      <c r="M33" s="349">
        <v>-212.77799999999999</v>
      </c>
      <c r="N33" s="349"/>
      <c r="O33" s="349">
        <v>-212.77799999999999</v>
      </c>
      <c r="P33" s="323"/>
      <c r="Q33" s="322">
        <v>22</v>
      </c>
      <c r="R33"/>
      <c r="S33" s="323"/>
      <c r="T33"/>
      <c r="U33" s="323"/>
      <c r="V33"/>
      <c r="W33" s="323"/>
      <c r="X33"/>
      <c r="Y33" s="323"/>
      <c r="Z33"/>
      <c r="AA33" s="323"/>
      <c r="AB33"/>
      <c r="AC33" s="323"/>
      <c r="AD33"/>
      <c r="AE33"/>
      <c r="AF33"/>
      <c r="AG33"/>
    </row>
    <row r="34" spans="2:34" ht="14.5" x14ac:dyDescent="0.35">
      <c r="B34"/>
      <c r="C34" s="339"/>
      <c r="D34"/>
      <c r="E34" s="349"/>
      <c r="F34" s="349"/>
      <c r="G34" s="353"/>
      <c r="H34" s="353"/>
      <c r="I34" s="353"/>
      <c r="J34" s="349"/>
      <c r="K34" s="349"/>
      <c r="L34" s="349"/>
      <c r="M34" s="349"/>
      <c r="N34" s="349"/>
      <c r="O34" s="349"/>
      <c r="P34" s="323"/>
      <c r="Q34" s="322"/>
      <c r="R34"/>
      <c r="S34" s="323"/>
      <c r="T34" s="347"/>
      <c r="U34" s="323"/>
      <c r="V34"/>
      <c r="W34" s="323"/>
      <c r="X34"/>
      <c r="Y34" s="323"/>
      <c r="Z34"/>
      <c r="AA34" s="323"/>
      <c r="AB34"/>
      <c r="AC34" s="323"/>
      <c r="AD34"/>
      <c r="AE34"/>
      <c r="AF34"/>
      <c r="AG34"/>
    </row>
    <row r="35" spans="2:34" ht="14.5" x14ac:dyDescent="0.35">
      <c r="B35" s="321">
        <v>17</v>
      </c>
      <c r="C35" s="339" t="s">
        <v>428</v>
      </c>
      <c r="D35"/>
      <c r="E35" s="349">
        <v>-93867.705000000002</v>
      </c>
      <c r="F35" s="349"/>
      <c r="G35" s="349">
        <v>-97348.017000000007</v>
      </c>
      <c r="H35" s="349"/>
      <c r="I35" s="349">
        <v>-97348.017000000007</v>
      </c>
      <c r="J35" s="349"/>
      <c r="K35" s="349">
        <v>-97348.017000000007</v>
      </c>
      <c r="L35" s="349"/>
      <c r="M35" s="349">
        <v>-97348.017000000007</v>
      </c>
      <c r="N35" s="349"/>
      <c r="O35" s="349">
        <v>-97348.017000000007</v>
      </c>
      <c r="P35" s="323"/>
      <c r="Q35" s="322"/>
      <c r="R35"/>
      <c r="S35" s="354"/>
      <c r="T35"/>
      <c r="U35" s="323"/>
      <c r="V35"/>
      <c r="W35" s="323"/>
      <c r="X35"/>
      <c r="Y35" s="323"/>
      <c r="Z35"/>
      <c r="AA35" s="323"/>
      <c r="AB35"/>
      <c r="AC35" s="323"/>
      <c r="AD35"/>
      <c r="AE35"/>
      <c r="AF35" s="323"/>
      <c r="AG35" s="340"/>
    </row>
    <row r="36" spans="2:34" ht="14.5" x14ac:dyDescent="0.35">
      <c r="B36"/>
      <c r="C36" s="339"/>
      <c r="D36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23"/>
      <c r="Q36" s="322"/>
      <c r="R36"/>
      <c r="S36" s="323"/>
      <c r="T36"/>
      <c r="U36" s="323"/>
      <c r="V36"/>
      <c r="W36" s="323"/>
      <c r="X36"/>
      <c r="Y36" s="323"/>
      <c r="Z36"/>
      <c r="AA36" s="323"/>
      <c r="AB36"/>
      <c r="AC36" s="323"/>
      <c r="AD36"/>
      <c r="AE36"/>
      <c r="AF36"/>
      <c r="AG36"/>
      <c r="AH36" s="340"/>
    </row>
    <row r="37" spans="2:34" ht="14.5" x14ac:dyDescent="0.35">
      <c r="B37" s="321">
        <v>18</v>
      </c>
      <c r="C37" s="339" t="s">
        <v>144</v>
      </c>
      <c r="D37"/>
      <c r="E37" s="349">
        <v>-79159.572711200002</v>
      </c>
      <c r="F37" s="349"/>
      <c r="G37" s="349">
        <v>-86492.506929999989</v>
      </c>
      <c r="H37" s="349"/>
      <c r="I37" s="349">
        <v>-93065.751929999999</v>
      </c>
      <c r="J37" s="349"/>
      <c r="K37" s="349">
        <v>-100138.55093</v>
      </c>
      <c r="L37" s="349"/>
      <c r="M37" s="349">
        <v>-107748.86592999999</v>
      </c>
      <c r="N37" s="349"/>
      <c r="O37" s="349">
        <v>-115937.54792999999</v>
      </c>
      <c r="P37" s="323"/>
      <c r="Q37" s="322">
        <v>6</v>
      </c>
      <c r="R37"/>
      <c r="S37" s="323"/>
      <c r="T37"/>
      <c r="U37" s="323"/>
      <c r="V37"/>
      <c r="W37" s="323"/>
      <c r="X37"/>
      <c r="Y37" s="323"/>
      <c r="Z37"/>
      <c r="AA37" s="323"/>
      <c r="AB37"/>
      <c r="AC37" s="323"/>
      <c r="AD37"/>
      <c r="AE37"/>
      <c r="AF37"/>
      <c r="AG37"/>
    </row>
    <row r="38" spans="2:34" ht="14.5" x14ac:dyDescent="0.35">
      <c r="B38"/>
      <c r="C38" s="330"/>
      <c r="D38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23"/>
      <c r="Q38" s="322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2:34" ht="14.5" x14ac:dyDescent="0.35">
      <c r="B39" s="321">
        <v>19</v>
      </c>
      <c r="C39" s="320" t="s">
        <v>429</v>
      </c>
      <c r="D39"/>
      <c r="E39" s="349">
        <v>-173027.2777112</v>
      </c>
      <c r="F39" s="349"/>
      <c r="G39" s="349">
        <v>-183840.52393</v>
      </c>
      <c r="H39" s="349"/>
      <c r="I39" s="349">
        <v>-190413.76893000002</v>
      </c>
      <c r="J39" s="349"/>
      <c r="K39" s="349">
        <v>-197486.56793000002</v>
      </c>
      <c r="L39" s="349"/>
      <c r="M39" s="349">
        <v>-205096.88292999999</v>
      </c>
      <c r="N39" s="349"/>
      <c r="O39" s="349">
        <v>-213285.56492999999</v>
      </c>
      <c r="P39" s="323"/>
      <c r="Q39" s="322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2:34" ht="14.5" x14ac:dyDescent="0.35">
      <c r="B40"/>
      <c r="C40"/>
      <c r="D40"/>
      <c r="E40" s="355"/>
      <c r="F40" s="323"/>
      <c r="G40" s="355"/>
      <c r="H40" s="323"/>
      <c r="I40" s="355"/>
      <c r="J40" s="323"/>
      <c r="K40" s="356"/>
      <c r="L40" s="357"/>
      <c r="M40" s="356"/>
      <c r="N40" s="357"/>
      <c r="O40" s="356"/>
      <c r="P40" s="323"/>
      <c r="Q40" s="322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2:34" ht="13" x14ac:dyDescent="0.3">
      <c r="B41" s="328">
        <v>20</v>
      </c>
      <c r="C41" s="325" t="s">
        <v>430</v>
      </c>
      <c r="D41" s="325"/>
      <c r="E41" s="335">
        <v>1880.3792887999734</v>
      </c>
      <c r="F41" s="332"/>
      <c r="G41" s="335">
        <v>3074.3694417203078</v>
      </c>
      <c r="H41" s="327"/>
      <c r="I41" s="335">
        <v>4933.9174417202885</v>
      </c>
      <c r="J41" s="331"/>
      <c r="K41" s="335">
        <v>6724.4284417202871</v>
      </c>
      <c r="L41" s="330"/>
      <c r="M41" s="335">
        <v>7949.2124417203013</v>
      </c>
      <c r="N41" s="330"/>
      <c r="O41" s="335">
        <v>8794.6554417203006</v>
      </c>
      <c r="P41" s="323"/>
      <c r="Q41" s="326"/>
      <c r="R41" s="325"/>
      <c r="S41" s="327"/>
      <c r="T41" s="325"/>
      <c r="U41" s="327"/>
      <c r="V41" s="325"/>
      <c r="W41" s="327"/>
      <c r="X41" s="325"/>
      <c r="Y41" s="327"/>
      <c r="Z41" s="325"/>
      <c r="AA41" s="327"/>
      <c r="AB41" s="325"/>
      <c r="AC41" s="327"/>
      <c r="AD41" s="325"/>
      <c r="AE41" s="325"/>
      <c r="AF41" s="325"/>
      <c r="AG41" s="325"/>
    </row>
    <row r="42" spans="2:34" s="325" customFormat="1" ht="13" x14ac:dyDescent="0.3">
      <c r="B42" s="328"/>
      <c r="E42" s="337"/>
      <c r="F42" s="332"/>
      <c r="G42" s="337"/>
      <c r="H42" s="332"/>
      <c r="I42" s="337"/>
      <c r="J42" s="332"/>
      <c r="K42" s="337"/>
      <c r="L42" s="358"/>
      <c r="M42" s="337"/>
      <c r="N42" s="323"/>
      <c r="O42" s="338"/>
      <c r="P42" s="323"/>
      <c r="Q42" s="326"/>
    </row>
    <row r="43" spans="2:34" s="325" customFormat="1" ht="14.5" x14ac:dyDescent="0.35">
      <c r="B43" s="328">
        <v>21</v>
      </c>
      <c r="C43" s="325" t="s">
        <v>431</v>
      </c>
      <c r="D43"/>
      <c r="E43" s="334"/>
      <c r="F43" s="333"/>
      <c r="G43" s="359"/>
      <c r="H43" s="333"/>
      <c r="I43" s="359"/>
      <c r="J43" s="333"/>
      <c r="K43" s="359"/>
      <c r="L43" s="358"/>
      <c r="M43" s="337"/>
      <c r="N43" s="323"/>
      <c r="O43" s="360"/>
      <c r="P43" s="323"/>
      <c r="Q43" s="320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2:34" ht="14.5" x14ac:dyDescent="0.35">
      <c r="B44" s="328"/>
      <c r="C44"/>
      <c r="D44"/>
      <c r="E44" s="334"/>
      <c r="F44" s="333"/>
      <c r="G44" s="359"/>
      <c r="H44" s="333"/>
      <c r="I44" s="359"/>
      <c r="J44" s="333"/>
      <c r="K44" s="359"/>
      <c r="L44" s="358"/>
      <c r="M44" s="359"/>
      <c r="N44" s="323"/>
      <c r="O44" s="360"/>
      <c r="P44" s="323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2:34" ht="14.5" x14ac:dyDescent="0.35">
      <c r="B45" s="321">
        <v>22</v>
      </c>
      <c r="C45" s="320" t="s">
        <v>507</v>
      </c>
      <c r="D45"/>
      <c r="E45" s="335">
        <v>-698</v>
      </c>
      <c r="F45" s="333"/>
      <c r="G45" s="335">
        <v>-360</v>
      </c>
      <c r="H45" s="336"/>
      <c r="I45" s="335">
        <v>-740</v>
      </c>
      <c r="J45" s="336"/>
      <c r="K45" s="335">
        <v>-1060</v>
      </c>
      <c r="L45" s="330"/>
      <c r="M45" s="335">
        <v>-1380</v>
      </c>
      <c r="N45" s="323"/>
      <c r="O45" s="335">
        <v>-1700</v>
      </c>
      <c r="P45" s="323"/>
      <c r="Q45" s="322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2:34" ht="14.5" x14ac:dyDescent="0.35">
      <c r="B46"/>
      <c r="C46"/>
      <c r="D46"/>
      <c r="E46" s="337"/>
      <c r="F46" s="333"/>
      <c r="G46" s="335"/>
      <c r="H46" s="336"/>
      <c r="I46" s="335"/>
      <c r="J46" s="336"/>
      <c r="K46" s="335"/>
      <c r="L46" s="330"/>
      <c r="M46" s="335"/>
      <c r="N46" s="323"/>
      <c r="O46" s="335"/>
      <c r="P46" s="323"/>
      <c r="Q46" s="322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2:34" ht="14.5" x14ac:dyDescent="0.35">
      <c r="B47" s="328">
        <v>23</v>
      </c>
      <c r="C47" s="325" t="s">
        <v>432</v>
      </c>
      <c r="D47"/>
      <c r="E47" s="335">
        <v>-1182</v>
      </c>
      <c r="F47" s="333"/>
      <c r="G47" s="335">
        <v>0</v>
      </c>
      <c r="H47" s="336"/>
      <c r="I47" s="335">
        <v>0</v>
      </c>
      <c r="J47" s="336"/>
      <c r="K47" s="335"/>
      <c r="L47" s="330"/>
      <c r="M47" s="335">
        <v>0</v>
      </c>
      <c r="N47" s="323"/>
      <c r="O47" s="335">
        <v>0</v>
      </c>
      <c r="P47" s="323"/>
      <c r="Q47" s="322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2:34" ht="14.5" x14ac:dyDescent="0.35">
      <c r="B48" s="328"/>
      <c r="C48" s="325"/>
      <c r="D48"/>
      <c r="E48" s="334"/>
      <c r="F48" s="333"/>
      <c r="G48" s="359"/>
      <c r="H48" s="333"/>
      <c r="I48" s="359"/>
      <c r="J48" s="333"/>
      <c r="K48" s="359"/>
      <c r="L48" s="358"/>
      <c r="M48" s="359"/>
      <c r="N48" s="323"/>
      <c r="O48" s="360"/>
      <c r="P48" s="323"/>
      <c r="Q48" s="326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2:18" ht="13" x14ac:dyDescent="0.3">
      <c r="B49" s="328">
        <v>24</v>
      </c>
      <c r="C49" s="325" t="s">
        <v>433</v>
      </c>
      <c r="D49" s="325"/>
      <c r="E49" s="329">
        <v>0.37928879997343756</v>
      </c>
      <c r="F49" s="332"/>
      <c r="G49" s="329">
        <v>2714.3694417203078</v>
      </c>
      <c r="H49" s="331"/>
      <c r="I49" s="329">
        <v>4193.9174417202885</v>
      </c>
      <c r="J49" s="331"/>
      <c r="K49" s="329">
        <v>5664.4284417202871</v>
      </c>
      <c r="L49" s="330"/>
      <c r="M49" s="329">
        <v>6569.2124417203013</v>
      </c>
      <c r="N49" s="330"/>
      <c r="O49" s="329">
        <v>7094.6554417203006</v>
      </c>
      <c r="P49" s="323"/>
      <c r="Q49" s="326"/>
      <c r="R49" s="326"/>
    </row>
    <row r="50" spans="2:18" s="325" customFormat="1" ht="13" x14ac:dyDescent="0.3">
      <c r="B50" s="328"/>
      <c r="E50" s="327"/>
      <c r="F50" s="327"/>
      <c r="G50" s="327"/>
      <c r="H50" s="327"/>
      <c r="I50" s="327"/>
      <c r="J50" s="327"/>
      <c r="K50" s="327"/>
      <c r="L50" s="323"/>
      <c r="M50" s="327"/>
      <c r="N50" s="323"/>
      <c r="O50" s="327"/>
      <c r="P50" s="323"/>
      <c r="Q50" s="326"/>
      <c r="R50" s="326"/>
    </row>
    <row r="51" spans="2:18" s="325" customFormat="1" ht="14.5" hidden="1" x14ac:dyDescent="0.35">
      <c r="B51"/>
      <c r="C51"/>
      <c r="D51"/>
      <c r="E51" s="323"/>
      <c r="F51" s="323"/>
      <c r="G51" s="323">
        <v>-3266.4023699999962</v>
      </c>
      <c r="H51" s="323"/>
      <c r="I51" s="323">
        <v>-1364.0624400000088</v>
      </c>
      <c r="J51" s="323"/>
      <c r="K51" s="323">
        <v>-2801.504386288012</v>
      </c>
      <c r="L51" s="323"/>
      <c r="M51" s="323">
        <v>-2572.0026811257703</v>
      </c>
      <c r="N51" s="323"/>
      <c r="O51" s="323">
        <v>-2348.2596811257536</v>
      </c>
      <c r="P51" s="323"/>
      <c r="Q51" s="322"/>
      <c r="R51" s="326"/>
    </row>
    <row r="52" spans="2:18" ht="13.4" hidden="1" customHeight="1" x14ac:dyDescent="0.35">
      <c r="B52"/>
      <c r="C52"/>
      <c r="D52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2"/>
      <c r="R52" s="322"/>
    </row>
    <row r="53" spans="2:18" ht="13.4" hidden="1" customHeight="1" x14ac:dyDescent="0.35">
      <c r="B53"/>
      <c r="C53"/>
      <c r="D5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2"/>
      <c r="R53" s="322"/>
    </row>
    <row r="54" spans="2:18" ht="13.4" hidden="1" customHeight="1" x14ac:dyDescent="0.35">
      <c r="B54"/>
      <c r="C54"/>
      <c r="D54"/>
      <c r="E54" s="323"/>
      <c r="F54" s="323"/>
      <c r="G54" s="323"/>
      <c r="H54" s="323"/>
      <c r="I54" s="323"/>
      <c r="J54" s="323"/>
      <c r="K54" s="323"/>
      <c r="L54" s="323"/>
      <c r="M54" s="323"/>
      <c r="N54"/>
      <c r="O54"/>
      <c r="P54" s="323"/>
      <c r="Q54" s="322"/>
      <c r="R54" s="322"/>
    </row>
    <row r="55" spans="2:18" ht="13.4" hidden="1" customHeight="1" x14ac:dyDescent="0.35">
      <c r="B55"/>
      <c r="C55"/>
      <c r="D55"/>
      <c r="E55" s="323"/>
      <c r="F55" s="323"/>
      <c r="G55" s="323">
        <v>-4245</v>
      </c>
      <c r="H55" s="323"/>
      <c r="I55" s="323">
        <v>1488</v>
      </c>
      <c r="J55" s="323"/>
      <c r="K55" s="323">
        <v>7094</v>
      </c>
      <c r="L55" s="323"/>
      <c r="M55" s="323">
        <v>10797</v>
      </c>
      <c r="N55" s="323"/>
      <c r="O55" s="323">
        <v>12459</v>
      </c>
      <c r="P55" s="323"/>
      <c r="Q55" s="322"/>
      <c r="R55" s="322"/>
    </row>
    <row r="56" spans="2:18" ht="13.4" hidden="1" customHeight="1" x14ac:dyDescent="0.35">
      <c r="B56"/>
      <c r="C56"/>
      <c r="D56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323"/>
      <c r="P56" s="323"/>
      <c r="Q56" s="322"/>
      <c r="R56" s="322"/>
    </row>
    <row r="57" spans="2:18" ht="13.4" hidden="1" customHeight="1" x14ac:dyDescent="0.35">
      <c r="B57"/>
      <c r="C57"/>
      <c r="D57"/>
      <c r="E57" s="323"/>
      <c r="F57" s="323"/>
      <c r="G57" s="323">
        <v>-4370.5651148000034</v>
      </c>
      <c r="H57" s="323"/>
      <c r="I57" s="323">
        <v>472.18251519999467</v>
      </c>
      <c r="J57" s="323"/>
      <c r="K57" s="323">
        <v>3650.4970752000081</v>
      </c>
      <c r="L57" s="323"/>
      <c r="M57" s="323">
        <v>3562.1826889119984</v>
      </c>
      <c r="N57" s="323"/>
      <c r="O57" s="323">
        <v>1573.9820077862387</v>
      </c>
      <c r="P57" s="323"/>
      <c r="Q57" s="322"/>
      <c r="R57" s="322"/>
    </row>
    <row r="58" spans="2:18" ht="13.4" hidden="1" customHeight="1" x14ac:dyDescent="0.35">
      <c r="B58"/>
      <c r="C58"/>
      <c r="D58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2"/>
      <c r="R58" s="322"/>
    </row>
    <row r="59" spans="2:18" ht="13.4" hidden="1" customHeight="1" x14ac:dyDescent="0.35">
      <c r="B59"/>
      <c r="C59"/>
      <c r="D59"/>
      <c r="E59" s="323"/>
      <c r="F59" s="323"/>
      <c r="G59" s="323"/>
      <c r="H59" s="323"/>
      <c r="I59" s="323"/>
      <c r="J59" s="323"/>
      <c r="K59" s="323"/>
      <c r="L59" s="323"/>
      <c r="M59" s="323"/>
      <c r="N59" s="323"/>
      <c r="O59" s="323"/>
      <c r="P59" s="323"/>
      <c r="Q59" s="322"/>
      <c r="R59" s="322"/>
    </row>
    <row r="60" spans="2:18" ht="13.4" hidden="1" customHeight="1" x14ac:dyDescent="0.35">
      <c r="B60"/>
      <c r="C60"/>
      <c r="D60"/>
      <c r="E60" s="323"/>
      <c r="F60" s="323"/>
      <c r="G60" s="323"/>
      <c r="H60" s="323"/>
      <c r="I60" s="323"/>
      <c r="J60" s="323"/>
      <c r="K60" s="323"/>
      <c r="L60" s="323"/>
      <c r="M60" s="323"/>
      <c r="N60"/>
      <c r="O60"/>
      <c r="P60" s="323"/>
      <c r="Q60" s="322"/>
      <c r="R60" s="322"/>
    </row>
    <row r="61" spans="2:18" ht="13.4" hidden="1" customHeight="1" x14ac:dyDescent="0.35">
      <c r="B61"/>
      <c r="C61"/>
      <c r="D61"/>
      <c r="E61" s="323"/>
      <c r="F61" s="323"/>
      <c r="G61" s="323"/>
      <c r="H61" s="323"/>
      <c r="I61" s="323"/>
      <c r="J61" s="323"/>
      <c r="K61" s="323"/>
      <c r="L61" s="323"/>
      <c r="M61" s="323"/>
      <c r="N61"/>
      <c r="O61"/>
      <c r="P61" s="323"/>
      <c r="Q61" s="322"/>
      <c r="R61" s="322"/>
    </row>
    <row r="62" spans="2:18" ht="14.5" hidden="1" x14ac:dyDescent="0.35">
      <c r="B62"/>
      <c r="C62"/>
      <c r="D62"/>
      <c r="E62" s="361"/>
      <c r="F62" s="323"/>
      <c r="G62" s="323"/>
      <c r="H62" s="323"/>
      <c r="I62" s="323"/>
      <c r="J62" s="323"/>
      <c r="K62" s="323"/>
      <c r="L62" s="323"/>
      <c r="M62" s="323"/>
      <c r="N62"/>
      <c r="O62"/>
      <c r="P62" s="323"/>
      <c r="Q62" s="322"/>
      <c r="R62" s="322"/>
    </row>
    <row r="63" spans="2:18" ht="14.5" hidden="1" x14ac:dyDescent="0.35">
      <c r="B63"/>
      <c r="C63"/>
      <c r="D63"/>
      <c r="E63" s="323"/>
      <c r="F63" s="323"/>
      <c r="G63" s="323">
        <v>3503</v>
      </c>
      <c r="H63" s="323"/>
      <c r="I63" s="362">
        <v>1000</v>
      </c>
      <c r="J63" s="323"/>
      <c r="K63" s="323" t="s">
        <v>508</v>
      </c>
      <c r="L63" s="323"/>
      <c r="M63" s="323"/>
      <c r="N63"/>
      <c r="O63"/>
      <c r="P63" s="323"/>
      <c r="Q63" s="322"/>
      <c r="R63" s="322"/>
    </row>
    <row r="64" spans="2:18" ht="14.5" hidden="1" x14ac:dyDescent="0.35">
      <c r="B64"/>
      <c r="C64"/>
      <c r="D64"/>
      <c r="E64" s="323"/>
      <c r="F64" s="323"/>
      <c r="G64" s="323"/>
      <c r="H64" s="323"/>
      <c r="I64" s="323">
        <v>600</v>
      </c>
      <c r="J64" s="323"/>
      <c r="K64" s="323" t="s">
        <v>509</v>
      </c>
      <c r="L64" s="323"/>
      <c r="M64" s="323"/>
      <c r="N64"/>
      <c r="O64"/>
      <c r="P64" s="323"/>
      <c r="Q64" s="322"/>
      <c r="R64" s="322"/>
    </row>
    <row r="65" spans="3:18" ht="14.5" hidden="1" x14ac:dyDescent="0.35">
      <c r="C65"/>
      <c r="D65"/>
      <c r="E65" s="323"/>
      <c r="F65" s="323"/>
      <c r="G65" s="323"/>
      <c r="H65" s="323"/>
      <c r="I65" s="320">
        <v>400</v>
      </c>
      <c r="J65"/>
      <c r="K65" s="320" t="s">
        <v>510</v>
      </c>
      <c r="L65" s="323"/>
      <c r="M65" s="323"/>
      <c r="N65"/>
      <c r="O65"/>
      <c r="P65" s="323"/>
      <c r="Q65" s="322"/>
      <c r="R65" s="322"/>
    </row>
    <row r="66" spans="3:18" ht="14.5" hidden="1" x14ac:dyDescent="0.35">
      <c r="C66" s="324"/>
      <c r="D66"/>
      <c r="E66" s="323"/>
      <c r="F66" s="323"/>
      <c r="G66" s="323"/>
      <c r="H66" s="323"/>
      <c r="I66" s="362">
        <v>350</v>
      </c>
      <c r="J66" s="323"/>
      <c r="K66" s="323" t="s">
        <v>511</v>
      </c>
      <c r="L66" s="323"/>
      <c r="M66" s="323"/>
      <c r="N66"/>
      <c r="O66"/>
      <c r="P66" s="323"/>
      <c r="Q66" s="322"/>
      <c r="R66" s="322"/>
    </row>
    <row r="67" spans="3:18" ht="14.5" hidden="1" x14ac:dyDescent="0.35">
      <c r="C67"/>
      <c r="D67"/>
      <c r="E67" s="323"/>
      <c r="F67" s="323"/>
      <c r="G67" s="323"/>
      <c r="H67" s="323"/>
      <c r="I67" s="320">
        <v>251</v>
      </c>
      <c r="J67"/>
      <c r="K67" s="320" t="s">
        <v>512</v>
      </c>
      <c r="L67" s="323"/>
      <c r="M67" s="323"/>
      <c r="N67" s="323"/>
      <c r="O67" s="323"/>
      <c r="P67" s="323"/>
      <c r="Q67" s="322"/>
      <c r="R67" s="322"/>
    </row>
    <row r="68" spans="3:18" ht="14.5" hidden="1" x14ac:dyDescent="0.35">
      <c r="C68"/>
      <c r="D68"/>
      <c r="E68" s="323"/>
      <c r="F68" s="323"/>
      <c r="G68" s="323"/>
      <c r="H68" s="323"/>
      <c r="I68" s="362">
        <v>191</v>
      </c>
      <c r="J68" s="323"/>
      <c r="K68" s="323" t="s">
        <v>513</v>
      </c>
      <c r="L68" s="323"/>
      <c r="M68" s="323"/>
      <c r="N68" s="323"/>
      <c r="O68" s="323"/>
      <c r="P68" s="323"/>
      <c r="Q68" s="322"/>
      <c r="R68" s="322"/>
    </row>
    <row r="69" spans="3:18" ht="14.5" hidden="1" x14ac:dyDescent="0.35">
      <c r="C69"/>
      <c r="D69"/>
      <c r="E69" s="323"/>
      <c r="F69" s="323"/>
      <c r="G69" s="323"/>
      <c r="H69" s="323"/>
      <c r="I69" s="362">
        <v>186</v>
      </c>
      <c r="J69" s="323"/>
      <c r="K69" s="323" t="s">
        <v>514</v>
      </c>
      <c r="L69" s="323"/>
      <c r="M69" s="323"/>
      <c r="N69" s="323"/>
      <c r="O69" s="323"/>
      <c r="P69" s="323"/>
      <c r="Q69" s="322"/>
      <c r="R69" s="322"/>
    </row>
    <row r="70" spans="3:18" ht="14.5" hidden="1" x14ac:dyDescent="0.35">
      <c r="C70"/>
      <c r="D70"/>
      <c r="E70" s="323"/>
      <c r="F70" s="323"/>
      <c r="G70" s="323"/>
      <c r="H70" s="323"/>
      <c r="I70" s="320">
        <v>165</v>
      </c>
      <c r="J70"/>
      <c r="K70" s="320" t="s">
        <v>515</v>
      </c>
      <c r="L70" s="323"/>
      <c r="M70" s="323"/>
      <c r="N70" s="323"/>
      <c r="O70" s="323"/>
      <c r="P70" s="323"/>
      <c r="Q70" s="322"/>
      <c r="R70" s="322"/>
    </row>
    <row r="71" spans="3:18" ht="14.5" hidden="1" x14ac:dyDescent="0.35">
      <c r="C71"/>
      <c r="D71"/>
      <c r="E71" s="323"/>
      <c r="F71" s="323"/>
      <c r="G71" s="323"/>
      <c r="H71" s="323"/>
      <c r="I71" s="323">
        <v>100</v>
      </c>
      <c r="J71" s="323"/>
      <c r="K71" s="323" t="s">
        <v>516</v>
      </c>
      <c r="L71" s="323"/>
      <c r="M71" s="323"/>
      <c r="N71" s="323"/>
      <c r="O71" s="323"/>
      <c r="P71" s="323"/>
      <c r="Q71" s="322"/>
      <c r="R71" s="322"/>
    </row>
    <row r="72" spans="3:18" ht="14.5" hidden="1" x14ac:dyDescent="0.35">
      <c r="C72"/>
      <c r="D72"/>
      <c r="E72" s="323"/>
      <c r="F72" s="323"/>
      <c r="G72" s="323"/>
      <c r="H72" s="323"/>
      <c r="I72" s="323">
        <v>478</v>
      </c>
      <c r="J72" s="323"/>
      <c r="K72" s="323" t="s">
        <v>517</v>
      </c>
      <c r="L72" s="323"/>
      <c r="M72" s="323"/>
      <c r="N72" s="323"/>
      <c r="O72" s="323"/>
      <c r="P72" s="323"/>
      <c r="Q72" s="322"/>
      <c r="R72" s="322"/>
    </row>
    <row r="73" spans="3:18" ht="14.5" hidden="1" x14ac:dyDescent="0.35">
      <c r="C73"/>
      <c r="D73"/>
      <c r="E73" s="323"/>
      <c r="F73" s="323"/>
      <c r="G73" s="323"/>
      <c r="H73" s="323"/>
      <c r="I73" s="323">
        <v>746</v>
      </c>
      <c r="J73" s="323"/>
      <c r="K73" s="323" t="s">
        <v>518</v>
      </c>
      <c r="L73" s="323"/>
      <c r="M73" s="323"/>
      <c r="N73" s="323"/>
      <c r="O73" s="323"/>
      <c r="P73" s="323"/>
      <c r="Q73" s="322"/>
      <c r="R73" s="322"/>
    </row>
    <row r="74" spans="3:18" ht="14.5" hidden="1" x14ac:dyDescent="0.35">
      <c r="C74"/>
      <c r="D74"/>
      <c r="E74" s="323"/>
      <c r="F74" s="323"/>
      <c r="G74" s="323"/>
      <c r="H74" s="323"/>
      <c r="I74" s="323">
        <v>-451</v>
      </c>
      <c r="J74" s="323"/>
      <c r="K74" s="323" t="s">
        <v>519</v>
      </c>
      <c r="L74" s="323"/>
      <c r="M74" s="323"/>
      <c r="N74" s="323"/>
      <c r="O74" s="323"/>
      <c r="P74" s="323"/>
      <c r="Q74" s="322"/>
      <c r="R74" s="322"/>
    </row>
    <row r="75" spans="3:18" ht="14.5" hidden="1" x14ac:dyDescent="0.35">
      <c r="C75"/>
      <c r="D75"/>
      <c r="E75" s="323"/>
      <c r="F75" s="323"/>
      <c r="G75" s="323"/>
      <c r="H75" s="323"/>
      <c r="I75" s="323">
        <v>-651</v>
      </c>
      <c r="J75" s="323"/>
      <c r="K75" s="323" t="s">
        <v>520</v>
      </c>
      <c r="L75" s="323"/>
      <c r="M75" s="323"/>
      <c r="N75" s="323"/>
      <c r="O75" s="323"/>
      <c r="P75" s="323"/>
      <c r="Q75" s="322"/>
      <c r="R75" s="322"/>
    </row>
    <row r="76" spans="3:18" ht="14.5" hidden="1" x14ac:dyDescent="0.35">
      <c r="C76"/>
      <c r="D76"/>
      <c r="E76" s="323"/>
      <c r="F76" s="323"/>
      <c r="G76" s="323"/>
      <c r="H76" s="323"/>
      <c r="I76" s="323">
        <v>-165</v>
      </c>
      <c r="J76" s="323"/>
      <c r="K76" s="323" t="s">
        <v>521</v>
      </c>
      <c r="L76" s="323"/>
      <c r="M76" s="323"/>
      <c r="N76" s="323"/>
      <c r="O76" s="323"/>
      <c r="P76" s="323"/>
      <c r="Q76" s="322"/>
      <c r="R76" s="322"/>
    </row>
    <row r="77" spans="3:18" ht="14.5" hidden="1" x14ac:dyDescent="0.35">
      <c r="C77"/>
      <c r="D77"/>
      <c r="E77" s="323"/>
      <c r="F77" s="323"/>
      <c r="G77" s="323"/>
      <c r="H77" s="323"/>
      <c r="I77" s="323">
        <v>303</v>
      </c>
      <c r="J77" s="323"/>
      <c r="K77" s="323" t="s">
        <v>522</v>
      </c>
      <c r="L77" s="323"/>
      <c r="M77" s="323"/>
      <c r="N77" s="323"/>
      <c r="O77" s="323"/>
      <c r="P77" s="323"/>
      <c r="Q77" s="322"/>
      <c r="R77" s="322"/>
    </row>
    <row r="78" spans="3:18" ht="14.5" hidden="1" x14ac:dyDescent="0.35">
      <c r="C78"/>
      <c r="D78"/>
      <c r="E78" s="323"/>
      <c r="F78" s="323"/>
      <c r="G78" s="323"/>
      <c r="H78" s="323"/>
      <c r="I78" s="363">
        <v>3503</v>
      </c>
      <c r="J78" s="323"/>
      <c r="K78" s="323"/>
      <c r="L78" s="323"/>
      <c r="M78" s="323"/>
      <c r="N78" s="323"/>
      <c r="O78" s="323"/>
      <c r="P78" s="323"/>
      <c r="Q78" s="322"/>
      <c r="R78" s="322"/>
    </row>
    <row r="79" spans="3:18" ht="14.5" hidden="1" x14ac:dyDescent="0.35">
      <c r="C79"/>
      <c r="D79"/>
      <c r="E79" s="323"/>
      <c r="F79" s="323"/>
      <c r="G79" s="323"/>
      <c r="H79" s="323"/>
      <c r="I79" s="323"/>
      <c r="J79" s="323"/>
      <c r="K79" s="323"/>
      <c r="L79" s="323"/>
      <c r="M79" s="323"/>
      <c r="N79" s="323"/>
      <c r="O79" s="323"/>
      <c r="P79" s="323"/>
      <c r="Q79" s="322"/>
      <c r="R79" s="322"/>
    </row>
    <row r="80" spans="3:18" ht="14.5" hidden="1" x14ac:dyDescent="0.35">
      <c r="C80"/>
      <c r="D80"/>
      <c r="E80" s="323"/>
      <c r="F80" s="323"/>
      <c r="G80" s="323"/>
      <c r="H80" s="323"/>
      <c r="I80" s="323"/>
      <c r="J80" s="323"/>
      <c r="K80" s="323"/>
      <c r="L80" s="323"/>
      <c r="M80" s="323"/>
      <c r="N80" s="323"/>
      <c r="O80" s="323"/>
      <c r="P80" s="323"/>
      <c r="Q80" s="322"/>
      <c r="R80" s="322"/>
    </row>
    <row r="81" spans="5:18" hidden="1" x14ac:dyDescent="0.25">
      <c r="E81" s="323"/>
      <c r="F81" s="323"/>
      <c r="G81" s="323"/>
      <c r="H81" s="323"/>
      <c r="I81" s="323"/>
      <c r="J81" s="323"/>
      <c r="K81" s="323"/>
      <c r="L81" s="323"/>
      <c r="M81" s="323"/>
      <c r="N81" s="323"/>
      <c r="O81" s="323"/>
      <c r="P81" s="323"/>
      <c r="Q81" s="322"/>
      <c r="R81" s="322"/>
    </row>
    <row r="82" spans="5:18" hidden="1" x14ac:dyDescent="0.25">
      <c r="E82" s="323"/>
      <c r="F82" s="323"/>
      <c r="G82" s="323"/>
      <c r="H82" s="323"/>
      <c r="I82" s="323"/>
      <c r="J82" s="323"/>
      <c r="K82" s="323"/>
      <c r="L82" s="323"/>
      <c r="M82" s="323"/>
      <c r="N82" s="323"/>
      <c r="O82" s="323"/>
      <c r="P82" s="323"/>
      <c r="Q82" s="322"/>
      <c r="R82" s="322"/>
    </row>
    <row r="83" spans="5:18" hidden="1" x14ac:dyDescent="0.25">
      <c r="E83" s="323"/>
      <c r="F83" s="323"/>
      <c r="G83" s="323"/>
      <c r="H83" s="323"/>
      <c r="I83" s="323"/>
      <c r="J83" s="323"/>
      <c r="K83" s="323"/>
      <c r="L83" s="323"/>
      <c r="M83" s="323"/>
      <c r="N83" s="323"/>
      <c r="O83" s="323"/>
      <c r="P83" s="323"/>
      <c r="Q83" s="322"/>
      <c r="R83" s="322"/>
    </row>
    <row r="84" spans="5:18" hidden="1" x14ac:dyDescent="0.25">
      <c r="E84" s="323"/>
      <c r="F84" s="323"/>
      <c r="G84" s="323"/>
      <c r="H84" s="323"/>
      <c r="I84" s="323"/>
      <c r="J84" s="323"/>
      <c r="K84" s="323"/>
      <c r="L84" s="323"/>
      <c r="M84" s="323"/>
      <c r="N84" s="323"/>
      <c r="O84" s="323"/>
      <c r="P84" s="323"/>
      <c r="Q84" s="322"/>
      <c r="R84" s="322"/>
    </row>
    <row r="85" spans="5:18" hidden="1" x14ac:dyDescent="0.25">
      <c r="E85" s="323"/>
      <c r="F85" s="323"/>
      <c r="G85" s="323"/>
      <c r="H85" s="323"/>
      <c r="I85" s="323"/>
      <c r="J85" s="323"/>
      <c r="K85" s="323"/>
      <c r="L85" s="323"/>
      <c r="M85" s="323"/>
      <c r="N85" s="323"/>
      <c r="O85" s="323"/>
      <c r="P85" s="323"/>
      <c r="Q85" s="322"/>
      <c r="R85" s="322"/>
    </row>
    <row r="86" spans="5:18" hidden="1" x14ac:dyDescent="0.25">
      <c r="E86" s="323"/>
      <c r="F86" s="323"/>
      <c r="G86" s="323"/>
      <c r="H86" s="323"/>
      <c r="I86" s="323"/>
      <c r="J86" s="323"/>
      <c r="K86" s="323"/>
      <c r="L86" s="323"/>
      <c r="M86" s="323"/>
      <c r="N86" s="323"/>
      <c r="O86" s="323"/>
      <c r="P86" s="323"/>
      <c r="Q86" s="322"/>
      <c r="R86" s="322"/>
    </row>
    <row r="87" spans="5:18" hidden="1" x14ac:dyDescent="0.25">
      <c r="E87" s="323"/>
      <c r="F87" s="323"/>
      <c r="G87" s="323"/>
      <c r="H87" s="323"/>
      <c r="I87" s="323"/>
      <c r="J87" s="323"/>
      <c r="K87" s="323"/>
      <c r="L87" s="323"/>
      <c r="M87" s="323"/>
      <c r="N87" s="323"/>
      <c r="O87" s="323"/>
      <c r="P87" s="323"/>
      <c r="Q87" s="322"/>
      <c r="R87" s="322"/>
    </row>
    <row r="88" spans="5:18" hidden="1" x14ac:dyDescent="0.25"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2"/>
      <c r="R88" s="322"/>
    </row>
    <row r="89" spans="5:18" hidden="1" x14ac:dyDescent="0.25">
      <c r="E89" s="323"/>
      <c r="F89" s="323"/>
      <c r="G89" s="323"/>
      <c r="H89" s="323"/>
      <c r="I89" s="323"/>
      <c r="J89" s="323"/>
      <c r="K89" s="323"/>
      <c r="L89" s="323"/>
      <c r="M89" s="323"/>
      <c r="N89" s="323"/>
      <c r="O89" s="323"/>
      <c r="P89" s="323"/>
      <c r="Q89" s="322"/>
      <c r="R89" s="322"/>
    </row>
    <row r="90" spans="5:18" hidden="1" x14ac:dyDescent="0.25"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23"/>
      <c r="P90" s="323"/>
      <c r="Q90" s="322"/>
      <c r="R90" s="322"/>
    </row>
    <row r="91" spans="5:18" hidden="1" x14ac:dyDescent="0.25"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2"/>
      <c r="R91" s="322"/>
    </row>
    <row r="92" spans="5:18" hidden="1" x14ac:dyDescent="0.25"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23"/>
      <c r="P92" s="323"/>
      <c r="Q92" s="322"/>
      <c r="R92" s="322"/>
    </row>
    <row r="93" spans="5:18" hidden="1" x14ac:dyDescent="0.25">
      <c r="E93" s="323"/>
      <c r="F93" s="323"/>
      <c r="G93" s="323"/>
      <c r="H93" s="323"/>
      <c r="I93" s="323"/>
      <c r="J93" s="323"/>
      <c r="K93" s="323"/>
      <c r="L93" s="323"/>
      <c r="M93" s="323"/>
      <c r="N93" s="323"/>
      <c r="O93" s="323"/>
      <c r="P93" s="323"/>
      <c r="Q93" s="322"/>
      <c r="R93" s="322"/>
    </row>
    <row r="94" spans="5:18" hidden="1" x14ac:dyDescent="0.25">
      <c r="E94" s="323"/>
      <c r="F94" s="323"/>
      <c r="G94" s="323"/>
      <c r="H94" s="323"/>
      <c r="I94" s="323"/>
      <c r="J94" s="323"/>
      <c r="K94" s="323"/>
      <c r="L94" s="323"/>
      <c r="M94" s="323"/>
      <c r="N94" s="323"/>
      <c r="O94" s="323"/>
      <c r="P94" s="323"/>
      <c r="Q94" s="322"/>
      <c r="R94" s="322"/>
    </row>
    <row r="95" spans="5:18" hidden="1" x14ac:dyDescent="0.25"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2"/>
      <c r="R95" s="322"/>
    </row>
    <row r="96" spans="5:18" hidden="1" x14ac:dyDescent="0.25">
      <c r="E96" s="323"/>
      <c r="F96" s="323"/>
      <c r="G96" s="323"/>
      <c r="H96" s="323"/>
      <c r="I96" s="323"/>
      <c r="J96" s="323"/>
      <c r="K96" s="323"/>
      <c r="L96" s="323"/>
      <c r="M96" s="323"/>
      <c r="N96" s="323"/>
      <c r="O96" s="323"/>
      <c r="P96" s="323"/>
      <c r="Q96" s="322"/>
      <c r="R96" s="322"/>
    </row>
    <row r="97" spans="5:18" hidden="1" x14ac:dyDescent="0.25">
      <c r="E97" s="323"/>
      <c r="F97" s="323"/>
      <c r="G97" s="323"/>
      <c r="H97" s="323"/>
      <c r="I97" s="323"/>
      <c r="J97" s="323"/>
      <c r="K97" s="323"/>
      <c r="L97" s="323"/>
      <c r="M97" s="323"/>
      <c r="N97" s="323"/>
      <c r="O97" s="323"/>
      <c r="P97" s="323"/>
      <c r="Q97" s="322"/>
      <c r="R97" s="322"/>
    </row>
    <row r="98" spans="5:18" hidden="1" x14ac:dyDescent="0.25">
      <c r="E98" s="323"/>
      <c r="F98" s="323"/>
      <c r="G98" s="323"/>
      <c r="H98" s="323"/>
      <c r="I98" s="323"/>
      <c r="J98" s="323"/>
      <c r="K98" s="323"/>
      <c r="L98" s="323"/>
      <c r="M98" s="323"/>
      <c r="N98" s="323"/>
      <c r="O98" s="323"/>
      <c r="P98" s="323"/>
      <c r="Q98" s="322"/>
      <c r="R98" s="322"/>
    </row>
    <row r="99" spans="5:18" hidden="1" x14ac:dyDescent="0.25">
      <c r="E99" s="323"/>
      <c r="F99" s="323"/>
      <c r="G99" s="323"/>
      <c r="H99" s="323"/>
      <c r="I99" s="323"/>
      <c r="J99" s="323"/>
      <c r="K99" s="323"/>
      <c r="L99" s="323"/>
      <c r="M99" s="323"/>
      <c r="N99" s="323"/>
      <c r="O99" s="323"/>
      <c r="P99" s="323"/>
      <c r="Q99" s="322"/>
      <c r="R99" s="322"/>
    </row>
    <row r="100" spans="5:18" hidden="1" x14ac:dyDescent="0.25"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23"/>
      <c r="P100" s="323"/>
      <c r="Q100" s="322"/>
      <c r="R100" s="322"/>
    </row>
    <row r="101" spans="5:18" hidden="1" x14ac:dyDescent="0.25"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2"/>
      <c r="R101" s="322"/>
    </row>
    <row r="102" spans="5:18" hidden="1" x14ac:dyDescent="0.25">
      <c r="E102" s="323"/>
      <c r="F102" s="323"/>
      <c r="G102" s="323"/>
      <c r="H102" s="323"/>
      <c r="I102" s="323"/>
      <c r="J102" s="323"/>
      <c r="K102" s="323"/>
      <c r="L102" s="323"/>
      <c r="M102" s="323"/>
      <c r="N102" s="323"/>
      <c r="O102" s="323"/>
      <c r="P102" s="323"/>
      <c r="Q102" s="322"/>
      <c r="R102" s="322"/>
    </row>
    <row r="103" spans="5:18" hidden="1" x14ac:dyDescent="0.25">
      <c r="E103" s="323"/>
      <c r="F103" s="323"/>
      <c r="G103" s="323"/>
      <c r="H103" s="323"/>
      <c r="I103" s="323"/>
      <c r="J103" s="323"/>
      <c r="K103" s="323"/>
      <c r="L103" s="323"/>
      <c r="M103" s="323"/>
      <c r="N103" s="323"/>
      <c r="O103" s="323"/>
      <c r="P103" s="323"/>
      <c r="Q103" s="322"/>
      <c r="R103" s="322"/>
    </row>
    <row r="104" spans="5:18" hidden="1" x14ac:dyDescent="0.25">
      <c r="E104" s="323"/>
      <c r="F104" s="323"/>
      <c r="G104" s="323"/>
      <c r="H104" s="323"/>
      <c r="I104" s="323"/>
      <c r="J104" s="323"/>
      <c r="K104" s="323"/>
      <c r="L104" s="323"/>
      <c r="M104" s="323"/>
      <c r="N104" s="323"/>
      <c r="O104" s="323"/>
      <c r="P104" s="323"/>
      <c r="Q104" s="322"/>
      <c r="R104" s="322"/>
    </row>
    <row r="105" spans="5:18" hidden="1" x14ac:dyDescent="0.25">
      <c r="E105" s="323"/>
      <c r="F105" s="323"/>
      <c r="G105" s="323"/>
      <c r="H105" s="323"/>
      <c r="I105" s="323"/>
      <c r="J105" s="323"/>
      <c r="K105" s="323"/>
      <c r="L105" s="323"/>
      <c r="M105" s="323"/>
      <c r="N105" s="323"/>
      <c r="O105" s="323"/>
      <c r="P105" s="323"/>
      <c r="Q105" s="322"/>
      <c r="R105" s="322"/>
    </row>
    <row r="106" spans="5:18" hidden="1" x14ac:dyDescent="0.25">
      <c r="E106" s="323"/>
      <c r="F106" s="323"/>
      <c r="G106" s="323"/>
      <c r="H106" s="323"/>
      <c r="I106" s="323"/>
      <c r="J106" s="323"/>
      <c r="K106" s="323"/>
      <c r="L106" s="323"/>
      <c r="M106" s="323"/>
      <c r="N106" s="323"/>
      <c r="O106" s="323"/>
      <c r="P106" s="323"/>
      <c r="Q106" s="322"/>
      <c r="R106" s="322"/>
    </row>
    <row r="107" spans="5:18" hidden="1" x14ac:dyDescent="0.25"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2"/>
      <c r="R107" s="322"/>
    </row>
    <row r="108" spans="5:18" hidden="1" x14ac:dyDescent="0.25">
      <c r="E108" s="323"/>
      <c r="F108" s="323"/>
      <c r="G108" s="323"/>
      <c r="H108" s="323"/>
      <c r="I108" s="323"/>
      <c r="J108" s="323"/>
      <c r="K108" s="323"/>
      <c r="L108" s="323"/>
      <c r="M108" s="323"/>
      <c r="N108" s="323"/>
      <c r="O108" s="323"/>
      <c r="P108" s="323"/>
      <c r="Q108" s="322"/>
      <c r="R108" s="322"/>
    </row>
    <row r="109" spans="5:18" hidden="1" x14ac:dyDescent="0.25">
      <c r="E109" s="323"/>
      <c r="F109" s="323"/>
      <c r="G109" s="323"/>
      <c r="H109" s="323"/>
      <c r="I109" s="323"/>
      <c r="J109" s="323"/>
      <c r="K109" s="323"/>
      <c r="L109" s="323"/>
      <c r="M109" s="323"/>
      <c r="N109" s="323"/>
      <c r="O109" s="323"/>
      <c r="P109" s="323"/>
      <c r="Q109" s="322"/>
      <c r="R109" s="322"/>
    </row>
    <row r="110" spans="5:18" hidden="1" x14ac:dyDescent="0.25">
      <c r="E110" s="323"/>
      <c r="F110" s="323"/>
      <c r="G110" s="323"/>
      <c r="H110" s="323"/>
      <c r="I110" s="323"/>
      <c r="J110" s="323"/>
      <c r="K110" s="323"/>
      <c r="L110" s="323"/>
      <c r="M110" s="323"/>
      <c r="N110" s="323"/>
      <c r="O110" s="323"/>
      <c r="P110" s="323"/>
      <c r="Q110" s="322"/>
      <c r="R110" s="322"/>
    </row>
    <row r="111" spans="5:18" hidden="1" x14ac:dyDescent="0.25">
      <c r="E111" s="323"/>
      <c r="F111" s="323"/>
      <c r="G111" s="323"/>
      <c r="H111" s="323"/>
      <c r="I111" s="323"/>
      <c r="J111" s="323"/>
      <c r="K111" s="323"/>
      <c r="L111" s="323"/>
      <c r="M111" s="323"/>
      <c r="N111" s="323"/>
      <c r="O111" s="323"/>
      <c r="P111" s="323"/>
      <c r="Q111" s="322"/>
      <c r="R111" s="322"/>
    </row>
    <row r="112" spans="5:18" hidden="1" x14ac:dyDescent="0.25">
      <c r="E112" s="323"/>
      <c r="F112" s="323"/>
      <c r="G112" s="323"/>
      <c r="H112" s="323"/>
      <c r="I112" s="323"/>
      <c r="J112" s="323"/>
      <c r="K112" s="323"/>
      <c r="L112" s="323"/>
      <c r="M112" s="323"/>
      <c r="N112" s="323"/>
      <c r="O112" s="323"/>
      <c r="P112" s="323"/>
      <c r="Q112" s="322"/>
      <c r="R112" s="322"/>
    </row>
    <row r="113" spans="5:18" hidden="1" x14ac:dyDescent="0.25">
      <c r="E113" s="323"/>
      <c r="F113" s="323"/>
      <c r="G113" s="323"/>
      <c r="H113" s="323"/>
      <c r="I113" s="323"/>
      <c r="J113" s="323"/>
      <c r="K113" s="323"/>
      <c r="L113" s="323"/>
      <c r="M113" s="323"/>
      <c r="N113" s="323"/>
      <c r="O113" s="323"/>
      <c r="P113" s="323"/>
      <c r="Q113" s="322"/>
      <c r="R113" s="322"/>
    </row>
    <row r="114" spans="5:18" hidden="1" x14ac:dyDescent="0.25">
      <c r="E114" s="323"/>
      <c r="F114" s="323"/>
      <c r="G114" s="323"/>
      <c r="H114" s="323"/>
      <c r="I114" s="323"/>
      <c r="J114" s="323"/>
      <c r="K114" s="323"/>
      <c r="L114" s="323"/>
      <c r="M114" s="323"/>
      <c r="N114" s="323"/>
      <c r="O114" s="323"/>
      <c r="P114" s="323"/>
      <c r="Q114" s="322"/>
      <c r="R114" s="322"/>
    </row>
    <row r="115" spans="5:18" hidden="1" x14ac:dyDescent="0.25">
      <c r="E115" s="323"/>
      <c r="F115" s="323"/>
      <c r="G115" s="323"/>
      <c r="H115" s="323"/>
      <c r="I115" s="323"/>
      <c r="J115" s="323"/>
      <c r="K115" s="323"/>
      <c r="L115" s="323"/>
      <c r="M115" s="323"/>
      <c r="N115" s="323"/>
      <c r="O115" s="323"/>
      <c r="P115" s="323"/>
      <c r="Q115" s="322"/>
      <c r="R115" s="322"/>
    </row>
    <row r="116" spans="5:18" hidden="1" x14ac:dyDescent="0.25">
      <c r="E116" s="323"/>
      <c r="F116" s="323"/>
      <c r="G116" s="323"/>
      <c r="H116" s="323"/>
      <c r="I116" s="323"/>
      <c r="J116" s="323"/>
      <c r="K116" s="323"/>
      <c r="L116" s="323"/>
      <c r="M116" s="323"/>
      <c r="N116" s="323"/>
      <c r="O116" s="323"/>
      <c r="P116" s="323"/>
      <c r="Q116" s="322"/>
      <c r="R116" s="322"/>
    </row>
    <row r="117" spans="5:18" hidden="1" x14ac:dyDescent="0.25">
      <c r="E117" s="323"/>
      <c r="F117" s="323"/>
      <c r="G117" s="323"/>
      <c r="H117" s="323"/>
      <c r="I117" s="323"/>
      <c r="J117" s="323"/>
      <c r="K117" s="323"/>
      <c r="L117" s="323"/>
      <c r="M117" s="323"/>
      <c r="N117" s="323"/>
      <c r="O117" s="323"/>
      <c r="P117" s="323"/>
      <c r="Q117" s="322"/>
      <c r="R117" s="322"/>
    </row>
    <row r="118" spans="5:18" hidden="1" x14ac:dyDescent="0.25">
      <c r="E118" s="323"/>
      <c r="F118" s="323"/>
      <c r="G118" s="323"/>
      <c r="H118" s="323"/>
      <c r="I118" s="323"/>
      <c r="J118" s="323"/>
      <c r="K118" s="323"/>
      <c r="L118" s="323"/>
      <c r="M118" s="323"/>
      <c r="N118" s="323"/>
      <c r="O118" s="323"/>
      <c r="P118" s="323"/>
      <c r="Q118" s="322"/>
      <c r="R118" s="322"/>
    </row>
    <row r="119" spans="5:18" hidden="1" x14ac:dyDescent="0.25">
      <c r="E119" s="323"/>
      <c r="F119" s="323"/>
      <c r="G119" s="323"/>
      <c r="H119" s="323"/>
      <c r="I119" s="323"/>
      <c r="J119" s="323"/>
      <c r="K119" s="323"/>
      <c r="L119" s="323"/>
      <c r="M119" s="323"/>
      <c r="N119" s="323"/>
      <c r="O119" s="323"/>
      <c r="P119" s="323"/>
      <c r="Q119" s="322"/>
      <c r="R119" s="322"/>
    </row>
    <row r="120" spans="5:18" hidden="1" x14ac:dyDescent="0.25">
      <c r="E120" s="323"/>
      <c r="F120" s="323"/>
      <c r="G120" s="323"/>
      <c r="H120" s="323"/>
      <c r="I120" s="323"/>
      <c r="J120" s="323"/>
      <c r="K120" s="323"/>
      <c r="L120" s="323"/>
      <c r="M120" s="323"/>
      <c r="N120" s="323"/>
      <c r="O120" s="323"/>
      <c r="P120" s="323"/>
      <c r="Q120" s="322"/>
      <c r="R120" s="322"/>
    </row>
    <row r="121" spans="5:18" x14ac:dyDescent="0.25">
      <c r="E121" s="323"/>
      <c r="F121" s="323"/>
      <c r="G121" s="323"/>
      <c r="H121" s="323"/>
      <c r="I121" s="323"/>
      <c r="J121" s="323"/>
      <c r="K121" s="323"/>
      <c r="L121" s="323"/>
      <c r="M121" s="323"/>
      <c r="N121" s="323"/>
      <c r="O121" s="323"/>
      <c r="P121" s="323"/>
      <c r="Q121" s="322"/>
      <c r="R121" s="322"/>
    </row>
    <row r="122" spans="5:18" x14ac:dyDescent="0.25">
      <c r="E122" s="323"/>
      <c r="F122" s="323"/>
      <c r="G122" s="323"/>
      <c r="H122" s="323"/>
      <c r="I122" s="323"/>
      <c r="J122" s="323"/>
      <c r="K122" s="323"/>
      <c r="L122" s="323"/>
      <c r="M122" s="323"/>
      <c r="N122" s="323"/>
      <c r="O122" s="323"/>
      <c r="P122" s="323"/>
      <c r="Q122" s="322"/>
      <c r="R122" s="322"/>
    </row>
    <row r="123" spans="5:18" x14ac:dyDescent="0.25">
      <c r="E123" s="323"/>
      <c r="F123" s="323"/>
      <c r="G123" s="323"/>
      <c r="H123" s="323"/>
      <c r="I123" s="323"/>
      <c r="J123" s="323"/>
      <c r="K123" s="323"/>
      <c r="L123" s="323"/>
      <c r="M123" s="323"/>
      <c r="N123" s="323"/>
      <c r="O123" s="323"/>
      <c r="P123" s="323"/>
      <c r="Q123" s="322"/>
      <c r="R123" s="322"/>
    </row>
    <row r="124" spans="5:18" x14ac:dyDescent="0.25">
      <c r="E124" s="323"/>
      <c r="F124" s="323"/>
      <c r="G124" s="323"/>
      <c r="H124" s="323"/>
      <c r="I124" s="323"/>
      <c r="J124" s="323"/>
      <c r="K124" s="323"/>
      <c r="L124" s="323"/>
      <c r="M124" s="323"/>
      <c r="N124" s="323"/>
      <c r="O124" s="323"/>
      <c r="P124" s="323"/>
      <c r="Q124" s="322"/>
      <c r="R124" s="322"/>
    </row>
    <row r="125" spans="5:18" x14ac:dyDescent="0.25">
      <c r="E125" s="323"/>
      <c r="F125" s="323"/>
      <c r="G125" s="323"/>
      <c r="H125" s="323"/>
      <c r="I125" s="323"/>
      <c r="J125" s="323"/>
      <c r="K125" s="323"/>
      <c r="L125" s="323"/>
      <c r="M125" s="323"/>
      <c r="N125" s="323"/>
      <c r="O125" s="323"/>
      <c r="P125" s="323"/>
      <c r="Q125" s="322"/>
      <c r="R125" s="322"/>
    </row>
    <row r="126" spans="5:18" x14ac:dyDescent="0.25">
      <c r="E126" s="323"/>
      <c r="F126" s="323"/>
      <c r="G126" s="323"/>
      <c r="H126" s="323"/>
      <c r="I126" s="323"/>
      <c r="J126" s="323"/>
      <c r="K126" s="323"/>
      <c r="L126" s="323"/>
      <c r="M126" s="323"/>
      <c r="N126" s="323"/>
      <c r="O126" s="323"/>
      <c r="P126" s="323"/>
      <c r="Q126" s="322"/>
      <c r="R126" s="322"/>
    </row>
    <row r="127" spans="5:18" x14ac:dyDescent="0.25">
      <c r="E127" s="323"/>
      <c r="F127" s="323"/>
      <c r="G127" s="323"/>
      <c r="H127" s="323"/>
      <c r="I127" s="323"/>
      <c r="J127" s="323"/>
      <c r="K127" s="323"/>
      <c r="L127" s="323"/>
      <c r="M127" s="323"/>
      <c r="N127" s="323"/>
      <c r="O127" s="323"/>
      <c r="P127" s="323"/>
      <c r="Q127" s="322"/>
      <c r="R127" s="322"/>
    </row>
    <row r="128" spans="5:18" x14ac:dyDescent="0.25">
      <c r="E128" s="323"/>
      <c r="F128" s="323"/>
      <c r="G128" s="323"/>
      <c r="H128" s="323"/>
      <c r="I128" s="323"/>
      <c r="J128" s="323"/>
      <c r="K128" s="323"/>
      <c r="L128" s="323"/>
      <c r="M128" s="323"/>
      <c r="N128" s="323"/>
      <c r="O128" s="323"/>
      <c r="P128" s="323"/>
      <c r="Q128" s="322"/>
      <c r="R128" s="322"/>
    </row>
    <row r="129" spans="5:18" x14ac:dyDescent="0.25">
      <c r="E129" s="323"/>
      <c r="F129" s="323"/>
      <c r="G129" s="323"/>
      <c r="H129" s="323"/>
      <c r="I129" s="323"/>
      <c r="J129" s="323"/>
      <c r="K129" s="323"/>
      <c r="L129" s="323"/>
      <c r="M129" s="323"/>
      <c r="N129" s="323"/>
      <c r="O129" s="323"/>
      <c r="P129" s="323"/>
      <c r="Q129" s="322"/>
      <c r="R129" s="322"/>
    </row>
    <row r="130" spans="5:18" x14ac:dyDescent="0.25">
      <c r="E130" s="323"/>
      <c r="F130" s="323"/>
      <c r="G130" s="323"/>
      <c r="H130" s="323"/>
      <c r="I130" s="323"/>
      <c r="J130" s="323"/>
      <c r="K130" s="323"/>
      <c r="L130" s="323"/>
      <c r="M130" s="323"/>
      <c r="N130" s="323"/>
      <c r="O130" s="323"/>
      <c r="P130" s="323"/>
      <c r="Q130" s="322"/>
      <c r="R130" s="322"/>
    </row>
    <row r="131" spans="5:18" x14ac:dyDescent="0.25"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23"/>
      <c r="P131" s="323"/>
      <c r="Q131" s="322"/>
      <c r="R131" s="322"/>
    </row>
    <row r="132" spans="5:18" x14ac:dyDescent="0.25">
      <c r="E132" s="323"/>
      <c r="F132" s="323"/>
      <c r="G132" s="323"/>
      <c r="H132" s="323"/>
      <c r="I132" s="323"/>
      <c r="J132" s="323"/>
      <c r="K132" s="323"/>
      <c r="L132" s="323"/>
      <c r="M132" s="323"/>
      <c r="N132" s="323"/>
      <c r="O132" s="323"/>
      <c r="P132" s="323"/>
      <c r="Q132" s="322"/>
      <c r="R132" s="322"/>
    </row>
    <row r="133" spans="5:18" x14ac:dyDescent="0.25">
      <c r="E133" s="323"/>
      <c r="F133" s="323"/>
      <c r="G133" s="323"/>
      <c r="H133" s="323"/>
      <c r="I133" s="323"/>
      <c r="J133" s="323"/>
      <c r="K133" s="323"/>
      <c r="L133" s="323"/>
      <c r="M133" s="323"/>
      <c r="N133" s="323"/>
      <c r="O133" s="323"/>
      <c r="P133" s="323"/>
      <c r="Q133" s="322"/>
      <c r="R133" s="322"/>
    </row>
    <row r="134" spans="5:18" x14ac:dyDescent="0.25">
      <c r="E134" s="323"/>
      <c r="F134" s="323"/>
      <c r="G134" s="323"/>
      <c r="H134" s="323"/>
      <c r="I134" s="323"/>
      <c r="J134" s="323"/>
      <c r="K134" s="323"/>
      <c r="L134" s="323"/>
      <c r="M134" s="323"/>
      <c r="N134" s="323"/>
      <c r="O134" s="323"/>
      <c r="P134" s="323"/>
      <c r="Q134" s="322"/>
      <c r="R134" s="322"/>
    </row>
    <row r="135" spans="5:18" x14ac:dyDescent="0.25">
      <c r="E135" s="323"/>
      <c r="F135" s="323"/>
      <c r="G135" s="323"/>
      <c r="H135" s="323"/>
      <c r="I135" s="323"/>
      <c r="J135" s="323"/>
      <c r="K135" s="323"/>
      <c r="L135" s="323"/>
      <c r="M135" s="323"/>
      <c r="N135" s="323"/>
      <c r="O135" s="323"/>
      <c r="P135" s="323"/>
      <c r="Q135" s="322"/>
      <c r="R135" s="322"/>
    </row>
    <row r="136" spans="5:18" x14ac:dyDescent="0.25">
      <c r="E136" s="323"/>
      <c r="F136" s="323"/>
      <c r="G136" s="323"/>
      <c r="H136" s="323"/>
      <c r="I136" s="323"/>
      <c r="J136" s="323"/>
      <c r="K136" s="323"/>
      <c r="L136" s="323"/>
      <c r="M136" s="323"/>
      <c r="N136" s="323"/>
      <c r="O136" s="323"/>
      <c r="P136" s="323"/>
      <c r="Q136" s="322"/>
      <c r="R136" s="322"/>
    </row>
    <row r="137" spans="5:18" x14ac:dyDescent="0.25">
      <c r="E137" s="323"/>
      <c r="F137" s="323"/>
      <c r="G137" s="323"/>
      <c r="H137" s="323"/>
      <c r="I137" s="323"/>
      <c r="J137" s="323"/>
      <c r="K137" s="323"/>
      <c r="L137" s="323"/>
      <c r="M137" s="323"/>
      <c r="N137" s="323"/>
      <c r="O137" s="323"/>
      <c r="P137" s="323"/>
      <c r="Q137" s="322"/>
      <c r="R137" s="322"/>
    </row>
    <row r="138" spans="5:18" x14ac:dyDescent="0.25">
      <c r="E138" s="323"/>
      <c r="F138" s="323"/>
      <c r="G138" s="323"/>
      <c r="H138" s="323"/>
      <c r="I138" s="323"/>
      <c r="J138" s="323"/>
      <c r="K138" s="323"/>
      <c r="L138" s="323"/>
      <c r="M138" s="323"/>
      <c r="N138" s="323"/>
      <c r="O138" s="323"/>
      <c r="P138" s="323"/>
      <c r="Q138" s="322"/>
      <c r="R138" s="322"/>
    </row>
    <row r="139" spans="5:18" x14ac:dyDescent="0.25">
      <c r="E139" s="323"/>
      <c r="F139" s="323"/>
      <c r="G139" s="323"/>
      <c r="H139" s="323"/>
      <c r="I139" s="323"/>
      <c r="J139" s="323"/>
      <c r="K139" s="323"/>
      <c r="L139" s="323"/>
      <c r="M139" s="323"/>
      <c r="N139" s="323"/>
      <c r="O139" s="323"/>
      <c r="P139" s="323"/>
      <c r="Q139" s="322"/>
      <c r="R139" s="322"/>
    </row>
    <row r="140" spans="5:18" x14ac:dyDescent="0.25">
      <c r="E140" s="323"/>
      <c r="F140" s="323"/>
      <c r="G140" s="323"/>
      <c r="H140" s="323"/>
      <c r="I140" s="323"/>
      <c r="J140" s="323"/>
      <c r="K140" s="323"/>
      <c r="L140" s="323"/>
      <c r="M140" s="323"/>
      <c r="N140" s="323"/>
      <c r="O140" s="323"/>
      <c r="P140" s="323"/>
      <c r="Q140" s="322"/>
      <c r="R140" s="322"/>
    </row>
    <row r="141" spans="5:18" x14ac:dyDescent="0.25">
      <c r="E141" s="323"/>
      <c r="F141" s="323"/>
      <c r="G141" s="323"/>
      <c r="H141" s="323"/>
      <c r="I141" s="323"/>
      <c r="J141" s="323"/>
      <c r="K141" s="323"/>
      <c r="L141" s="323"/>
      <c r="M141" s="323"/>
      <c r="N141" s="323"/>
      <c r="O141" s="323"/>
      <c r="P141" s="323"/>
      <c r="Q141" s="322"/>
      <c r="R141" s="322"/>
    </row>
    <row r="142" spans="5:18" x14ac:dyDescent="0.25">
      <c r="E142" s="323"/>
      <c r="F142" s="323"/>
      <c r="G142" s="323"/>
      <c r="H142" s="323"/>
      <c r="I142" s="323"/>
      <c r="J142" s="323"/>
      <c r="K142" s="323"/>
      <c r="L142" s="323"/>
      <c r="M142" s="323"/>
      <c r="N142" s="323"/>
      <c r="O142" s="323"/>
      <c r="P142" s="323"/>
      <c r="Q142" s="322"/>
      <c r="R142" s="322"/>
    </row>
    <row r="143" spans="5:18" x14ac:dyDescent="0.25">
      <c r="E143" s="323"/>
      <c r="F143" s="323"/>
      <c r="G143" s="323"/>
      <c r="H143" s="323"/>
      <c r="I143" s="323"/>
      <c r="J143" s="323"/>
      <c r="K143" s="323"/>
      <c r="L143" s="323"/>
      <c r="M143" s="323"/>
      <c r="N143" s="323"/>
      <c r="O143" s="323"/>
      <c r="P143" s="323"/>
      <c r="Q143" s="322"/>
      <c r="R143" s="322"/>
    </row>
    <row r="144" spans="5:18" x14ac:dyDescent="0.25">
      <c r="E144" s="323"/>
      <c r="F144" s="323"/>
      <c r="G144" s="323"/>
      <c r="H144" s="323"/>
      <c r="I144" s="323"/>
      <c r="J144" s="323"/>
      <c r="K144" s="323"/>
      <c r="L144" s="323"/>
      <c r="M144" s="323"/>
      <c r="N144" s="323"/>
      <c r="O144" s="323"/>
      <c r="P144" s="323"/>
      <c r="Q144" s="322"/>
      <c r="R144" s="322"/>
    </row>
    <row r="145" spans="5:18" x14ac:dyDescent="0.25"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23"/>
      <c r="P145" s="323"/>
      <c r="Q145" s="322"/>
      <c r="R145" s="322"/>
    </row>
    <row r="146" spans="5:18" x14ac:dyDescent="0.25">
      <c r="E146" s="323"/>
      <c r="F146" s="323"/>
      <c r="G146" s="323"/>
      <c r="H146" s="323"/>
      <c r="I146" s="323"/>
      <c r="J146" s="323"/>
      <c r="K146" s="323"/>
      <c r="L146" s="323"/>
      <c r="M146" s="323"/>
      <c r="N146" s="323"/>
      <c r="O146" s="323"/>
      <c r="P146" s="323"/>
      <c r="Q146" s="322"/>
      <c r="R146" s="322"/>
    </row>
    <row r="147" spans="5:18" x14ac:dyDescent="0.25">
      <c r="E147" s="323"/>
      <c r="F147" s="323"/>
      <c r="G147" s="323"/>
      <c r="H147" s="323"/>
      <c r="I147" s="323"/>
      <c r="J147" s="323"/>
      <c r="K147" s="323"/>
      <c r="L147" s="323"/>
      <c r="M147" s="323"/>
      <c r="N147" s="323"/>
      <c r="O147" s="323"/>
      <c r="P147" s="323"/>
      <c r="Q147" s="322"/>
      <c r="R147" s="322"/>
    </row>
    <row r="148" spans="5:18" x14ac:dyDescent="0.25">
      <c r="E148" s="323"/>
      <c r="F148" s="323"/>
      <c r="G148" s="323"/>
      <c r="H148" s="323"/>
      <c r="I148" s="323"/>
      <c r="J148" s="323"/>
      <c r="K148" s="323"/>
      <c r="L148" s="323"/>
      <c r="M148" s="323"/>
      <c r="N148" s="323"/>
      <c r="O148" s="323"/>
      <c r="P148" s="323"/>
      <c r="Q148" s="322"/>
      <c r="R148" s="322"/>
    </row>
    <row r="149" spans="5:18" x14ac:dyDescent="0.25">
      <c r="E149" s="323"/>
      <c r="F149" s="323"/>
      <c r="G149" s="323"/>
      <c r="H149" s="323"/>
      <c r="I149" s="323"/>
      <c r="J149" s="323"/>
      <c r="K149" s="323"/>
      <c r="L149" s="323"/>
      <c r="M149" s="323"/>
      <c r="N149" s="323"/>
      <c r="O149" s="323"/>
      <c r="P149" s="323"/>
      <c r="Q149" s="322"/>
      <c r="R149" s="322"/>
    </row>
    <row r="150" spans="5:18" x14ac:dyDescent="0.25"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23"/>
      <c r="P150" s="323"/>
      <c r="Q150" s="322"/>
      <c r="R150" s="322"/>
    </row>
    <row r="151" spans="5:18" x14ac:dyDescent="0.25">
      <c r="E151" s="323"/>
      <c r="F151" s="323"/>
      <c r="G151" s="323"/>
      <c r="H151" s="323"/>
      <c r="I151" s="323"/>
      <c r="J151" s="323"/>
      <c r="K151" s="323"/>
      <c r="L151" s="323"/>
      <c r="M151" s="323"/>
      <c r="N151" s="323"/>
      <c r="O151" s="323"/>
      <c r="P151" s="323"/>
      <c r="Q151" s="322"/>
      <c r="R151" s="322"/>
    </row>
    <row r="152" spans="5:18" x14ac:dyDescent="0.25">
      <c r="E152" s="323"/>
      <c r="F152" s="323"/>
      <c r="G152" s="323"/>
      <c r="H152" s="323"/>
      <c r="I152" s="323"/>
      <c r="J152" s="323"/>
      <c r="K152" s="323"/>
      <c r="L152" s="323"/>
      <c r="M152" s="323"/>
      <c r="N152" s="323"/>
      <c r="O152" s="323"/>
      <c r="P152" s="323"/>
      <c r="Q152" s="322"/>
      <c r="R152" s="322"/>
    </row>
    <row r="153" spans="5:18" x14ac:dyDescent="0.25">
      <c r="E153" s="323"/>
      <c r="F153" s="323"/>
      <c r="G153" s="323"/>
      <c r="H153" s="323"/>
      <c r="I153" s="323"/>
      <c r="J153" s="323"/>
      <c r="K153" s="323"/>
      <c r="L153" s="323"/>
      <c r="M153" s="323"/>
      <c r="N153" s="323"/>
      <c r="O153" s="323"/>
      <c r="P153" s="323"/>
      <c r="Q153" s="322"/>
      <c r="R153" s="322"/>
    </row>
    <row r="154" spans="5:18" x14ac:dyDescent="0.25">
      <c r="E154" s="323"/>
      <c r="F154" s="323"/>
      <c r="G154" s="323"/>
      <c r="H154" s="323"/>
      <c r="I154" s="323"/>
      <c r="J154" s="323"/>
      <c r="K154" s="323"/>
      <c r="L154" s="323"/>
      <c r="M154" s="323"/>
      <c r="N154" s="323"/>
      <c r="O154" s="323"/>
      <c r="P154" s="323"/>
      <c r="Q154" s="322"/>
      <c r="R154" s="322"/>
    </row>
    <row r="155" spans="5:18" x14ac:dyDescent="0.25">
      <c r="E155" s="323"/>
      <c r="F155" s="323"/>
      <c r="G155" s="323"/>
      <c r="H155" s="323"/>
      <c r="I155" s="323"/>
      <c r="J155" s="323"/>
      <c r="K155" s="323"/>
      <c r="L155" s="323"/>
      <c r="M155" s="323"/>
      <c r="N155" s="323"/>
      <c r="O155" s="323"/>
      <c r="P155" s="323"/>
      <c r="Q155" s="322"/>
      <c r="R155" s="322"/>
    </row>
    <row r="156" spans="5:18" x14ac:dyDescent="0.25">
      <c r="E156" s="323"/>
      <c r="F156" s="323"/>
      <c r="G156" s="323"/>
      <c r="H156" s="323"/>
      <c r="I156" s="323"/>
      <c r="J156" s="323"/>
      <c r="K156" s="323"/>
      <c r="L156" s="323"/>
      <c r="M156" s="323"/>
      <c r="N156" s="323"/>
      <c r="O156" s="323"/>
      <c r="P156" s="323"/>
      <c r="Q156" s="322"/>
      <c r="R156" s="322"/>
    </row>
    <row r="157" spans="5:18" x14ac:dyDescent="0.25">
      <c r="E157" s="323"/>
      <c r="F157" s="323"/>
      <c r="G157" s="323"/>
      <c r="H157" s="323"/>
      <c r="I157" s="323"/>
      <c r="J157" s="323"/>
      <c r="K157" s="323"/>
      <c r="L157" s="323"/>
      <c r="M157" s="323"/>
      <c r="N157" s="323"/>
      <c r="O157" s="323"/>
      <c r="P157" s="323"/>
      <c r="Q157" s="322"/>
      <c r="R157" s="322"/>
    </row>
    <row r="158" spans="5:18" x14ac:dyDescent="0.25">
      <c r="E158" s="323"/>
      <c r="F158" s="323"/>
      <c r="G158" s="323"/>
      <c r="H158" s="323"/>
      <c r="I158" s="323"/>
      <c r="J158" s="323"/>
      <c r="K158" s="323"/>
      <c r="L158" s="323"/>
      <c r="M158" s="323"/>
      <c r="N158" s="323"/>
      <c r="O158" s="323"/>
      <c r="P158" s="323"/>
      <c r="Q158" s="322"/>
      <c r="R158" s="322"/>
    </row>
    <row r="159" spans="5:18" x14ac:dyDescent="0.25">
      <c r="E159" s="323"/>
      <c r="F159" s="323"/>
      <c r="G159" s="323"/>
      <c r="H159" s="323"/>
      <c r="I159" s="323"/>
      <c r="J159" s="323"/>
      <c r="K159" s="323"/>
      <c r="L159" s="323"/>
      <c r="M159" s="323"/>
      <c r="N159" s="323"/>
      <c r="O159" s="323"/>
      <c r="P159" s="323"/>
      <c r="Q159" s="322"/>
      <c r="R159" s="322"/>
    </row>
    <row r="160" spans="5:18" x14ac:dyDescent="0.25">
      <c r="E160" s="323"/>
      <c r="F160" s="323"/>
      <c r="G160" s="323"/>
      <c r="H160" s="323"/>
      <c r="I160" s="323"/>
      <c r="J160" s="323"/>
      <c r="K160" s="323"/>
      <c r="L160" s="323"/>
      <c r="M160" s="323"/>
      <c r="N160" s="323"/>
      <c r="O160" s="323"/>
      <c r="P160" s="323"/>
      <c r="Q160" s="322"/>
      <c r="R160" s="322"/>
    </row>
    <row r="161" spans="5:18" x14ac:dyDescent="0.25"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2"/>
      <c r="R161" s="322"/>
    </row>
    <row r="162" spans="5:18" x14ac:dyDescent="0.25">
      <c r="E162" s="323"/>
      <c r="F162" s="323"/>
      <c r="G162" s="323"/>
      <c r="H162" s="323"/>
      <c r="I162" s="323"/>
      <c r="J162" s="323"/>
      <c r="K162" s="323"/>
      <c r="L162" s="323"/>
      <c r="M162" s="323"/>
      <c r="N162" s="323"/>
      <c r="O162" s="323"/>
      <c r="P162" s="323"/>
      <c r="Q162" s="322"/>
      <c r="R162" s="322"/>
    </row>
    <row r="163" spans="5:18" x14ac:dyDescent="0.25">
      <c r="E163" s="323"/>
      <c r="F163" s="323"/>
      <c r="G163" s="323"/>
      <c r="H163" s="323"/>
      <c r="I163" s="323"/>
      <c r="J163" s="323"/>
      <c r="K163" s="323"/>
      <c r="L163" s="323"/>
      <c r="M163" s="323"/>
      <c r="N163" s="323"/>
      <c r="O163" s="323"/>
      <c r="P163" s="323"/>
      <c r="Q163" s="322"/>
      <c r="R163" s="322"/>
    </row>
    <row r="164" spans="5:18" x14ac:dyDescent="0.25">
      <c r="E164" s="323"/>
      <c r="F164" s="323"/>
      <c r="G164" s="323"/>
      <c r="H164" s="323"/>
      <c r="I164" s="323"/>
      <c r="J164" s="323"/>
      <c r="K164" s="323"/>
      <c r="L164" s="323"/>
      <c r="M164" s="323"/>
      <c r="N164" s="323"/>
      <c r="O164" s="323"/>
      <c r="P164" s="323"/>
      <c r="Q164" s="322"/>
      <c r="R164" s="322"/>
    </row>
    <row r="165" spans="5:18" x14ac:dyDescent="0.25">
      <c r="E165" s="323"/>
      <c r="F165" s="323"/>
      <c r="G165" s="323"/>
      <c r="H165" s="323"/>
      <c r="I165" s="323"/>
      <c r="J165" s="323"/>
      <c r="K165" s="323"/>
      <c r="L165" s="323"/>
      <c r="M165" s="323"/>
      <c r="N165" s="323"/>
      <c r="O165" s="323"/>
      <c r="P165" s="323"/>
      <c r="Q165" s="322"/>
      <c r="R165" s="322"/>
    </row>
    <row r="166" spans="5:18" x14ac:dyDescent="0.25">
      <c r="E166" s="323"/>
      <c r="F166" s="323"/>
      <c r="G166" s="323"/>
      <c r="H166" s="323"/>
      <c r="I166" s="323"/>
      <c r="J166" s="323"/>
      <c r="K166" s="323"/>
      <c r="L166" s="323"/>
      <c r="M166" s="323"/>
      <c r="N166" s="323"/>
      <c r="O166" s="323"/>
      <c r="P166" s="323"/>
      <c r="Q166" s="322"/>
      <c r="R166" s="322"/>
    </row>
    <row r="167" spans="5:18" x14ac:dyDescent="0.25">
      <c r="E167" s="323"/>
      <c r="F167" s="323"/>
      <c r="G167" s="323"/>
      <c r="H167" s="323"/>
      <c r="I167" s="323"/>
      <c r="J167" s="323"/>
      <c r="K167" s="323"/>
      <c r="L167" s="323"/>
      <c r="M167" s="323"/>
      <c r="N167" s="323"/>
      <c r="O167" s="323"/>
      <c r="P167" s="323"/>
      <c r="Q167" s="322"/>
      <c r="R167" s="322"/>
    </row>
    <row r="168" spans="5:18" x14ac:dyDescent="0.25">
      <c r="E168" s="323"/>
      <c r="F168" s="323"/>
      <c r="G168" s="323"/>
      <c r="H168" s="323"/>
      <c r="I168" s="323"/>
      <c r="J168" s="323"/>
      <c r="K168" s="323"/>
      <c r="L168" s="323"/>
      <c r="M168" s="323"/>
      <c r="N168" s="323"/>
      <c r="O168" s="323"/>
      <c r="P168" s="323"/>
      <c r="Q168" s="322"/>
      <c r="R168" s="322"/>
    </row>
    <row r="169" spans="5:18" x14ac:dyDescent="0.25">
      <c r="E169" s="323"/>
      <c r="F169" s="323"/>
      <c r="G169" s="323"/>
      <c r="H169" s="323"/>
      <c r="I169" s="323"/>
      <c r="J169" s="323"/>
      <c r="K169" s="323"/>
      <c r="L169" s="323"/>
      <c r="M169" s="323"/>
      <c r="N169" s="323"/>
      <c r="O169" s="323"/>
      <c r="P169" s="323"/>
      <c r="Q169" s="322"/>
      <c r="R169" s="322"/>
    </row>
    <row r="170" spans="5:18" x14ac:dyDescent="0.25">
      <c r="E170" s="323"/>
      <c r="F170" s="323"/>
      <c r="G170" s="323"/>
      <c r="H170" s="323"/>
      <c r="I170" s="323"/>
      <c r="J170" s="323"/>
      <c r="K170" s="323"/>
      <c r="L170" s="323"/>
      <c r="M170" s="323"/>
      <c r="N170" s="323"/>
      <c r="O170" s="323"/>
      <c r="P170" s="323"/>
      <c r="Q170" s="322"/>
      <c r="R170" s="322"/>
    </row>
    <row r="171" spans="5:18" x14ac:dyDescent="0.25">
      <c r="E171" s="323"/>
      <c r="F171" s="323"/>
      <c r="G171" s="323"/>
      <c r="H171" s="323"/>
      <c r="I171" s="323"/>
      <c r="J171" s="323"/>
      <c r="K171" s="323"/>
      <c r="L171" s="323"/>
      <c r="M171" s="323"/>
      <c r="N171" s="323"/>
      <c r="O171" s="323"/>
      <c r="P171" s="323"/>
      <c r="Q171" s="322"/>
      <c r="R171" s="322"/>
    </row>
    <row r="172" spans="5:18" x14ac:dyDescent="0.25">
      <c r="E172" s="323"/>
      <c r="F172" s="323"/>
      <c r="G172" s="323"/>
      <c r="H172" s="323"/>
      <c r="I172" s="323"/>
      <c r="J172" s="323"/>
      <c r="K172" s="323"/>
      <c r="L172" s="323"/>
      <c r="M172" s="323"/>
      <c r="N172" s="323"/>
      <c r="O172" s="323"/>
      <c r="P172" s="323"/>
      <c r="Q172" s="322"/>
      <c r="R172" s="322"/>
    </row>
    <row r="173" spans="5:18" x14ac:dyDescent="0.25">
      <c r="E173" s="323"/>
      <c r="F173" s="323"/>
      <c r="G173" s="323"/>
      <c r="H173" s="323"/>
      <c r="I173" s="323"/>
      <c r="J173" s="323"/>
      <c r="K173" s="323"/>
      <c r="L173" s="323"/>
      <c r="M173" s="323"/>
      <c r="N173" s="323"/>
      <c r="O173" s="323"/>
      <c r="P173" s="323"/>
      <c r="Q173" s="322"/>
      <c r="R173" s="322"/>
    </row>
    <row r="174" spans="5:18" x14ac:dyDescent="0.25">
      <c r="E174" s="323"/>
      <c r="F174" s="323"/>
      <c r="G174" s="323"/>
      <c r="H174" s="323"/>
      <c r="I174" s="323"/>
      <c r="J174" s="323"/>
      <c r="K174" s="323"/>
      <c r="L174" s="323"/>
      <c r="M174" s="323"/>
      <c r="N174" s="323"/>
      <c r="O174" s="323"/>
      <c r="P174" s="323"/>
      <c r="Q174" s="322"/>
      <c r="R174" s="322"/>
    </row>
    <row r="175" spans="5:18" x14ac:dyDescent="0.25">
      <c r="E175" s="323"/>
      <c r="F175" s="323"/>
      <c r="G175" s="323"/>
      <c r="H175" s="323"/>
      <c r="I175" s="323"/>
      <c r="J175" s="323"/>
      <c r="K175" s="323"/>
      <c r="L175" s="323"/>
      <c r="M175" s="323"/>
      <c r="N175" s="323"/>
      <c r="O175" s="323"/>
      <c r="P175" s="323"/>
      <c r="Q175" s="322"/>
      <c r="R175" s="322"/>
    </row>
    <row r="176" spans="5:18" x14ac:dyDescent="0.25">
      <c r="E176" s="323"/>
      <c r="F176" s="323"/>
      <c r="G176" s="323"/>
      <c r="H176" s="323"/>
      <c r="I176" s="323"/>
      <c r="J176" s="323"/>
      <c r="K176" s="323"/>
      <c r="L176" s="323"/>
      <c r="M176" s="323"/>
      <c r="N176" s="323"/>
      <c r="O176" s="323"/>
      <c r="P176" s="323"/>
      <c r="Q176" s="322"/>
      <c r="R176" s="322"/>
    </row>
    <row r="177" spans="5:18" x14ac:dyDescent="0.25">
      <c r="E177" s="323"/>
      <c r="F177" s="323"/>
      <c r="G177" s="323"/>
      <c r="H177" s="323"/>
      <c r="I177" s="323"/>
      <c r="J177" s="323"/>
      <c r="K177" s="323"/>
      <c r="L177" s="323"/>
      <c r="M177" s="323"/>
      <c r="N177" s="323"/>
      <c r="O177" s="323"/>
      <c r="P177" s="323"/>
      <c r="Q177" s="322"/>
      <c r="R177" s="322"/>
    </row>
    <row r="178" spans="5:18" x14ac:dyDescent="0.25">
      <c r="E178" s="323"/>
      <c r="F178" s="323"/>
      <c r="G178" s="323"/>
      <c r="H178" s="323"/>
      <c r="I178" s="323"/>
      <c r="J178" s="323"/>
      <c r="K178" s="323"/>
      <c r="L178" s="323"/>
      <c r="M178" s="323"/>
      <c r="N178" s="323"/>
      <c r="O178" s="323"/>
      <c r="P178" s="323"/>
      <c r="Q178" s="322"/>
      <c r="R178" s="322"/>
    </row>
    <row r="179" spans="5:18" x14ac:dyDescent="0.25">
      <c r="E179" s="323"/>
      <c r="F179" s="323"/>
      <c r="G179" s="323"/>
      <c r="H179" s="323"/>
      <c r="I179" s="323"/>
      <c r="J179" s="323"/>
      <c r="K179" s="323"/>
      <c r="L179" s="323"/>
      <c r="M179" s="323"/>
      <c r="N179" s="323"/>
      <c r="O179" s="323"/>
      <c r="P179" s="323"/>
      <c r="Q179" s="322"/>
      <c r="R179" s="322"/>
    </row>
    <row r="180" spans="5:18" x14ac:dyDescent="0.25">
      <c r="E180" s="323"/>
      <c r="F180" s="323"/>
      <c r="G180" s="323"/>
      <c r="H180" s="323"/>
      <c r="I180" s="323"/>
      <c r="J180" s="323"/>
      <c r="K180" s="323"/>
      <c r="L180" s="323"/>
      <c r="M180" s="323"/>
      <c r="N180" s="323"/>
      <c r="O180" s="323"/>
      <c r="P180" s="323"/>
      <c r="Q180" s="322"/>
      <c r="R180" s="322"/>
    </row>
    <row r="181" spans="5:18" x14ac:dyDescent="0.25">
      <c r="E181" s="323"/>
      <c r="F181" s="323"/>
      <c r="G181" s="323"/>
      <c r="H181" s="323"/>
      <c r="I181" s="323"/>
      <c r="J181" s="323"/>
      <c r="K181" s="323"/>
      <c r="L181" s="323"/>
      <c r="M181" s="323"/>
      <c r="N181" s="323"/>
      <c r="O181" s="323"/>
      <c r="P181" s="323"/>
      <c r="Q181" s="322"/>
      <c r="R181" s="322"/>
    </row>
    <row r="182" spans="5:18" x14ac:dyDescent="0.25">
      <c r="E182" s="323"/>
      <c r="F182" s="323"/>
      <c r="G182" s="323"/>
      <c r="H182" s="323"/>
      <c r="I182" s="323"/>
      <c r="J182" s="323"/>
      <c r="K182" s="323"/>
      <c r="L182" s="323"/>
      <c r="M182" s="323"/>
      <c r="N182" s="323"/>
      <c r="O182" s="323"/>
      <c r="P182" s="323"/>
      <c r="Q182" s="322"/>
      <c r="R182" s="322"/>
    </row>
    <row r="183" spans="5:18" x14ac:dyDescent="0.25">
      <c r="E183" s="323"/>
      <c r="F183" s="323"/>
      <c r="G183" s="323"/>
      <c r="H183" s="323"/>
      <c r="I183" s="323"/>
      <c r="J183" s="323"/>
      <c r="K183" s="323"/>
      <c r="L183" s="323"/>
      <c r="M183" s="323"/>
      <c r="N183" s="323"/>
      <c r="O183" s="323"/>
      <c r="P183" s="323"/>
      <c r="Q183" s="322"/>
      <c r="R183" s="322"/>
    </row>
    <row r="184" spans="5:18" x14ac:dyDescent="0.25">
      <c r="E184" s="323"/>
      <c r="F184" s="323"/>
      <c r="G184" s="323"/>
      <c r="H184" s="323"/>
      <c r="I184" s="323"/>
      <c r="J184" s="323"/>
      <c r="K184" s="323"/>
      <c r="L184" s="323"/>
      <c r="M184" s="323"/>
      <c r="N184" s="323"/>
      <c r="O184" s="323"/>
      <c r="P184" s="323"/>
      <c r="Q184" s="322"/>
      <c r="R184" s="322"/>
    </row>
    <row r="185" spans="5:18" x14ac:dyDescent="0.25">
      <c r="E185" s="323"/>
      <c r="F185" s="323"/>
      <c r="G185" s="323"/>
      <c r="H185" s="323"/>
      <c r="I185" s="323"/>
      <c r="J185" s="323"/>
      <c r="K185" s="323"/>
      <c r="L185" s="323"/>
      <c r="M185" s="323"/>
      <c r="N185" s="323"/>
      <c r="O185" s="323"/>
      <c r="P185" s="323"/>
      <c r="Q185" s="322"/>
      <c r="R185" s="322"/>
    </row>
    <row r="186" spans="5:18" x14ac:dyDescent="0.25">
      <c r="E186" s="323"/>
      <c r="F186" s="323"/>
      <c r="G186" s="323"/>
      <c r="H186" s="323"/>
      <c r="I186" s="323"/>
      <c r="J186" s="323"/>
      <c r="K186" s="323"/>
      <c r="L186" s="323"/>
      <c r="M186" s="323"/>
      <c r="N186" s="323"/>
      <c r="O186" s="323"/>
      <c r="P186" s="323"/>
      <c r="Q186" s="322"/>
      <c r="R186" s="322"/>
    </row>
    <row r="187" spans="5:18" x14ac:dyDescent="0.25">
      <c r="E187" s="323"/>
      <c r="F187" s="323"/>
      <c r="G187" s="323"/>
      <c r="H187" s="323"/>
      <c r="I187" s="323"/>
      <c r="J187" s="323"/>
      <c r="K187" s="323"/>
      <c r="L187" s="323"/>
      <c r="M187" s="323"/>
      <c r="N187" s="323"/>
      <c r="O187" s="323"/>
      <c r="P187" s="323"/>
      <c r="Q187" s="322"/>
      <c r="R187" s="322"/>
    </row>
    <row r="188" spans="5:18" x14ac:dyDescent="0.25">
      <c r="E188" s="323"/>
      <c r="F188" s="323"/>
      <c r="G188" s="323"/>
      <c r="H188" s="323"/>
      <c r="I188" s="323"/>
      <c r="J188" s="323"/>
      <c r="K188" s="323"/>
      <c r="L188" s="323"/>
      <c r="M188" s="323"/>
      <c r="N188" s="323"/>
      <c r="O188" s="323"/>
      <c r="P188" s="323"/>
      <c r="Q188" s="322"/>
      <c r="R188" s="322"/>
    </row>
    <row r="189" spans="5:18" x14ac:dyDescent="0.25">
      <c r="E189" s="323"/>
      <c r="F189" s="323"/>
      <c r="G189" s="323"/>
      <c r="H189" s="323"/>
      <c r="I189" s="323"/>
      <c r="J189" s="323"/>
      <c r="K189" s="323"/>
      <c r="L189" s="323"/>
      <c r="M189" s="323"/>
      <c r="N189" s="323"/>
      <c r="O189" s="323"/>
      <c r="P189" s="323"/>
      <c r="Q189" s="322"/>
      <c r="R189" s="322"/>
    </row>
    <row r="190" spans="5:18" x14ac:dyDescent="0.25">
      <c r="E190" s="323"/>
      <c r="F190" s="323"/>
      <c r="G190" s="323"/>
      <c r="H190" s="323"/>
      <c r="I190" s="323"/>
      <c r="J190" s="323"/>
      <c r="K190" s="323"/>
      <c r="L190" s="323"/>
      <c r="M190" s="323"/>
      <c r="N190" s="323"/>
      <c r="O190" s="323"/>
      <c r="P190" s="323"/>
      <c r="Q190" s="322"/>
      <c r="R190" s="322"/>
    </row>
    <row r="191" spans="5:18" x14ac:dyDescent="0.25">
      <c r="E191" s="323"/>
      <c r="F191" s="323"/>
      <c r="G191" s="323"/>
      <c r="H191" s="323"/>
      <c r="I191" s="323"/>
      <c r="J191" s="323"/>
      <c r="K191" s="323"/>
      <c r="L191" s="323"/>
      <c r="M191" s="323"/>
      <c r="N191" s="323"/>
      <c r="O191" s="323"/>
      <c r="P191" s="323"/>
      <c r="Q191" s="322"/>
      <c r="R191" s="322"/>
    </row>
    <row r="192" spans="5:18" x14ac:dyDescent="0.25">
      <c r="E192" s="323"/>
      <c r="F192" s="323"/>
      <c r="G192" s="323"/>
      <c r="H192" s="323"/>
      <c r="I192" s="323"/>
      <c r="J192" s="323"/>
      <c r="K192" s="323"/>
      <c r="L192" s="323"/>
      <c r="M192" s="323"/>
      <c r="N192" s="323"/>
      <c r="O192" s="323"/>
      <c r="P192" s="323"/>
      <c r="Q192" s="322"/>
      <c r="R192" s="322"/>
    </row>
    <row r="193" spans="5:18" x14ac:dyDescent="0.25">
      <c r="E193" s="323"/>
      <c r="F193" s="323"/>
      <c r="G193" s="323"/>
      <c r="H193" s="323"/>
      <c r="I193" s="323"/>
      <c r="J193" s="323"/>
      <c r="K193" s="323"/>
      <c r="L193" s="323"/>
      <c r="M193" s="323"/>
      <c r="N193" s="323"/>
      <c r="O193" s="323"/>
      <c r="P193" s="323"/>
      <c r="Q193" s="322"/>
      <c r="R193" s="322"/>
    </row>
    <row r="194" spans="5:18" x14ac:dyDescent="0.25">
      <c r="E194" s="323"/>
      <c r="F194" s="323"/>
      <c r="G194" s="323"/>
      <c r="H194" s="323"/>
      <c r="I194" s="323"/>
      <c r="J194" s="323"/>
      <c r="K194" s="323"/>
      <c r="L194" s="323"/>
      <c r="M194" s="323"/>
      <c r="N194" s="323"/>
      <c r="O194" s="323"/>
      <c r="P194" s="323"/>
      <c r="Q194" s="322"/>
      <c r="R194" s="322"/>
    </row>
    <row r="195" spans="5:18" x14ac:dyDescent="0.25">
      <c r="E195" s="323"/>
      <c r="F195" s="323"/>
      <c r="G195" s="323"/>
      <c r="H195" s="323"/>
      <c r="I195" s="323"/>
      <c r="J195" s="323"/>
      <c r="K195" s="323"/>
      <c r="L195" s="323"/>
      <c r="M195" s="323"/>
      <c r="N195" s="323"/>
      <c r="O195" s="323"/>
      <c r="P195" s="323"/>
      <c r="Q195" s="322"/>
      <c r="R195" s="322"/>
    </row>
    <row r="196" spans="5:18" x14ac:dyDescent="0.25">
      <c r="E196" s="323"/>
      <c r="F196" s="323"/>
      <c r="G196" s="323"/>
      <c r="H196" s="323"/>
      <c r="I196" s="323"/>
      <c r="J196" s="323"/>
      <c r="K196" s="323"/>
      <c r="L196" s="323"/>
      <c r="M196" s="323"/>
      <c r="N196" s="323"/>
      <c r="O196" s="323"/>
      <c r="P196" s="323"/>
      <c r="Q196" s="322"/>
      <c r="R196" s="322"/>
    </row>
    <row r="197" spans="5:18" x14ac:dyDescent="0.25">
      <c r="E197" s="323"/>
      <c r="F197" s="323"/>
      <c r="G197" s="323"/>
      <c r="H197" s="323"/>
      <c r="I197" s="323"/>
      <c r="J197" s="323"/>
      <c r="K197" s="323"/>
      <c r="L197" s="323"/>
      <c r="M197" s="323"/>
      <c r="N197" s="323"/>
      <c r="O197" s="323"/>
      <c r="P197" s="323"/>
      <c r="Q197" s="322"/>
      <c r="R197" s="322"/>
    </row>
    <row r="198" spans="5:18" x14ac:dyDescent="0.25">
      <c r="E198" s="323"/>
      <c r="F198" s="323"/>
      <c r="G198" s="323"/>
      <c r="H198" s="323"/>
      <c r="I198" s="323"/>
      <c r="J198" s="323"/>
      <c r="K198" s="323"/>
      <c r="L198" s="323"/>
      <c r="M198" s="323"/>
      <c r="N198" s="323"/>
      <c r="O198" s="323"/>
      <c r="P198" s="323"/>
      <c r="Q198" s="322"/>
      <c r="R198" s="322"/>
    </row>
    <row r="199" spans="5:18" x14ac:dyDescent="0.25">
      <c r="E199" s="323"/>
      <c r="F199" s="323"/>
      <c r="G199" s="323"/>
      <c r="H199" s="323"/>
      <c r="I199" s="323"/>
      <c r="J199" s="323"/>
      <c r="K199" s="323"/>
      <c r="L199" s="323"/>
      <c r="M199" s="323"/>
      <c r="N199" s="323"/>
      <c r="O199" s="323"/>
      <c r="P199" s="323"/>
      <c r="Q199" s="322"/>
      <c r="R199" s="322"/>
    </row>
    <row r="200" spans="5:18" x14ac:dyDescent="0.25">
      <c r="E200" s="323"/>
      <c r="F200" s="323"/>
      <c r="G200" s="323"/>
      <c r="H200" s="323"/>
      <c r="I200" s="323"/>
      <c r="J200" s="323"/>
      <c r="K200" s="323"/>
      <c r="L200" s="323"/>
      <c r="M200" s="323"/>
      <c r="N200" s="323"/>
      <c r="O200" s="323"/>
      <c r="P200" s="323"/>
      <c r="Q200" s="322"/>
      <c r="R200" s="322"/>
    </row>
    <row r="201" spans="5:18" x14ac:dyDescent="0.25">
      <c r="E201" s="323"/>
      <c r="F201" s="323"/>
      <c r="G201" s="323"/>
      <c r="H201" s="323"/>
      <c r="I201" s="323"/>
      <c r="J201" s="323"/>
      <c r="K201" s="323"/>
      <c r="L201" s="323"/>
      <c r="M201" s="323"/>
      <c r="N201" s="323"/>
      <c r="O201" s="323"/>
      <c r="P201" s="323"/>
      <c r="Q201" s="322"/>
      <c r="R201" s="322"/>
    </row>
    <row r="202" spans="5:18" x14ac:dyDescent="0.25">
      <c r="E202" s="323"/>
      <c r="F202" s="323"/>
      <c r="G202" s="323"/>
      <c r="H202" s="323"/>
      <c r="I202" s="323"/>
      <c r="J202" s="323"/>
      <c r="K202" s="323"/>
      <c r="L202" s="323"/>
      <c r="M202" s="323"/>
      <c r="N202" s="323"/>
      <c r="O202" s="323"/>
      <c r="P202" s="323"/>
      <c r="Q202" s="322"/>
      <c r="R202" s="322"/>
    </row>
    <row r="203" spans="5:18" x14ac:dyDescent="0.25">
      <c r="E203" s="323"/>
      <c r="F203" s="323"/>
      <c r="G203" s="323"/>
      <c r="H203" s="323"/>
      <c r="I203" s="323"/>
      <c r="J203" s="323"/>
      <c r="K203" s="323"/>
      <c r="L203" s="323"/>
      <c r="M203" s="323"/>
      <c r="N203" s="323"/>
      <c r="O203" s="323"/>
      <c r="P203" s="323"/>
      <c r="Q203" s="322"/>
      <c r="R203" s="322"/>
    </row>
    <row r="204" spans="5:18" x14ac:dyDescent="0.25">
      <c r="E204" s="323"/>
      <c r="F204" s="323"/>
      <c r="G204" s="323"/>
      <c r="H204" s="323"/>
      <c r="I204" s="323"/>
      <c r="J204" s="323"/>
      <c r="K204" s="323"/>
      <c r="L204" s="323"/>
      <c r="M204" s="323"/>
      <c r="N204" s="323"/>
      <c r="O204" s="323"/>
      <c r="P204" s="323"/>
      <c r="Q204" s="322"/>
      <c r="R204" s="322"/>
    </row>
    <row r="205" spans="5:18" x14ac:dyDescent="0.25">
      <c r="E205" s="323"/>
      <c r="F205" s="323"/>
      <c r="G205" s="323"/>
      <c r="H205" s="323"/>
      <c r="I205" s="323"/>
      <c r="J205" s="323"/>
      <c r="K205" s="323"/>
      <c r="L205" s="323"/>
      <c r="M205" s="323"/>
      <c r="N205" s="323"/>
      <c r="O205" s="323"/>
      <c r="P205" s="323"/>
      <c r="Q205" s="322"/>
      <c r="R205" s="322"/>
    </row>
    <row r="206" spans="5:18" x14ac:dyDescent="0.25">
      <c r="E206" s="323"/>
      <c r="F206" s="323"/>
      <c r="G206" s="323"/>
      <c r="H206" s="323"/>
      <c r="I206" s="323"/>
      <c r="J206" s="323"/>
      <c r="K206" s="323"/>
      <c r="L206" s="323"/>
      <c r="M206" s="323"/>
      <c r="N206" s="323"/>
      <c r="O206" s="323"/>
      <c r="P206" s="323"/>
      <c r="Q206" s="322"/>
      <c r="R206" s="322"/>
    </row>
    <row r="207" spans="5:18" x14ac:dyDescent="0.25">
      <c r="E207" s="323"/>
      <c r="F207" s="323"/>
      <c r="G207" s="323"/>
      <c r="H207" s="323"/>
      <c r="I207" s="323"/>
      <c r="J207" s="323"/>
      <c r="K207" s="323"/>
      <c r="L207" s="323"/>
      <c r="M207" s="323"/>
      <c r="N207" s="323"/>
      <c r="O207" s="323"/>
      <c r="P207" s="323"/>
      <c r="Q207" s="322"/>
      <c r="R207" s="322"/>
    </row>
    <row r="208" spans="5:18" x14ac:dyDescent="0.25">
      <c r="E208" s="323"/>
      <c r="F208" s="323"/>
      <c r="G208" s="323"/>
      <c r="H208" s="323"/>
      <c r="I208" s="323"/>
      <c r="J208" s="323"/>
      <c r="K208" s="323"/>
      <c r="L208" s="323"/>
      <c r="M208" s="323"/>
      <c r="N208" s="323"/>
      <c r="O208" s="323"/>
      <c r="P208" s="323"/>
      <c r="Q208" s="322"/>
      <c r="R208" s="322"/>
    </row>
    <row r="209" spans="5:18" x14ac:dyDescent="0.25">
      <c r="E209" s="323"/>
      <c r="F209" s="323"/>
      <c r="G209" s="323"/>
      <c r="H209" s="323"/>
      <c r="I209" s="323"/>
      <c r="J209" s="323"/>
      <c r="K209" s="323"/>
      <c r="L209" s="323"/>
      <c r="M209" s="323"/>
      <c r="N209" s="323"/>
      <c r="O209" s="323"/>
      <c r="P209" s="323"/>
      <c r="Q209" s="322"/>
      <c r="R209" s="322"/>
    </row>
    <row r="210" spans="5:18" x14ac:dyDescent="0.25">
      <c r="E210" s="323"/>
      <c r="F210" s="323"/>
      <c r="G210" s="323"/>
      <c r="H210" s="323"/>
      <c r="I210" s="323"/>
      <c r="J210" s="323"/>
      <c r="K210" s="323"/>
      <c r="L210" s="323"/>
      <c r="M210" s="323"/>
      <c r="N210" s="323"/>
      <c r="O210" s="323"/>
      <c r="P210" s="323"/>
      <c r="Q210" s="322"/>
      <c r="R210" s="322"/>
    </row>
    <row r="211" spans="5:18" x14ac:dyDescent="0.25">
      <c r="E211" s="323"/>
      <c r="F211" s="323"/>
      <c r="G211" s="323"/>
      <c r="H211" s="323"/>
      <c r="I211" s="323"/>
      <c r="J211" s="323"/>
      <c r="K211" s="323"/>
      <c r="L211" s="323"/>
      <c r="M211" s="323"/>
      <c r="N211" s="323"/>
      <c r="O211" s="323"/>
      <c r="P211" s="323"/>
      <c r="Q211" s="322"/>
      <c r="R211" s="322"/>
    </row>
    <row r="212" spans="5:18" x14ac:dyDescent="0.25">
      <c r="E212" s="323"/>
      <c r="F212" s="323"/>
      <c r="G212" s="323"/>
      <c r="H212" s="323"/>
      <c r="I212" s="323"/>
      <c r="J212" s="323"/>
      <c r="K212" s="323"/>
      <c r="L212" s="323"/>
      <c r="M212" s="323"/>
      <c r="N212" s="323"/>
      <c r="O212" s="323"/>
      <c r="P212" s="323"/>
      <c r="Q212" s="322"/>
      <c r="R212" s="322"/>
    </row>
    <row r="213" spans="5:18" x14ac:dyDescent="0.25">
      <c r="E213" s="323"/>
      <c r="F213" s="323"/>
      <c r="G213" s="323"/>
      <c r="H213" s="323"/>
      <c r="I213" s="323"/>
      <c r="J213" s="323"/>
      <c r="K213" s="323"/>
      <c r="L213" s="323"/>
      <c r="M213" s="323"/>
      <c r="N213" s="323"/>
      <c r="O213" s="323"/>
      <c r="P213" s="323"/>
      <c r="Q213" s="322"/>
      <c r="R213" s="322"/>
    </row>
    <row r="214" spans="5:18" x14ac:dyDescent="0.25">
      <c r="E214" s="323"/>
      <c r="F214" s="323"/>
      <c r="G214" s="323"/>
      <c r="H214" s="323"/>
      <c r="I214" s="323"/>
      <c r="J214" s="323"/>
      <c r="K214" s="323"/>
      <c r="L214" s="323"/>
      <c r="M214" s="323"/>
      <c r="N214" s="323"/>
      <c r="O214" s="323"/>
      <c r="P214" s="323"/>
      <c r="Q214" s="322"/>
      <c r="R214" s="322"/>
    </row>
    <row r="215" spans="5:18" x14ac:dyDescent="0.25">
      <c r="E215" s="323"/>
      <c r="F215" s="323"/>
      <c r="G215" s="323"/>
      <c r="H215" s="323"/>
      <c r="I215" s="323"/>
      <c r="J215" s="323"/>
      <c r="K215" s="323"/>
      <c r="L215" s="323"/>
      <c r="M215" s="323"/>
      <c r="N215" s="323"/>
      <c r="O215" s="323"/>
      <c r="P215" s="323"/>
      <c r="Q215" s="322"/>
      <c r="R215" s="322"/>
    </row>
    <row r="216" spans="5:18" x14ac:dyDescent="0.25">
      <c r="E216" s="323"/>
      <c r="F216" s="323"/>
      <c r="G216" s="323"/>
      <c r="H216" s="323"/>
      <c r="I216" s="323"/>
      <c r="J216" s="323"/>
      <c r="K216" s="323"/>
      <c r="L216" s="323"/>
      <c r="M216" s="323"/>
      <c r="N216" s="323"/>
      <c r="O216" s="323"/>
      <c r="P216" s="323"/>
      <c r="Q216" s="322"/>
      <c r="R216" s="322"/>
    </row>
    <row r="217" spans="5:18" x14ac:dyDescent="0.25">
      <c r="E217" s="323"/>
      <c r="F217" s="323"/>
      <c r="G217" s="323"/>
      <c r="H217" s="323"/>
      <c r="I217" s="323"/>
      <c r="J217" s="323"/>
      <c r="K217" s="323"/>
      <c r="L217" s="323"/>
      <c r="M217" s="323"/>
      <c r="N217" s="323"/>
      <c r="O217" s="323"/>
      <c r="P217" s="323"/>
      <c r="Q217" s="322"/>
      <c r="R217" s="322"/>
    </row>
    <row r="218" spans="5:18" x14ac:dyDescent="0.25">
      <c r="E218" s="323"/>
      <c r="F218" s="323"/>
      <c r="G218" s="323"/>
      <c r="H218" s="323"/>
      <c r="I218" s="323"/>
      <c r="J218" s="323"/>
      <c r="K218" s="323"/>
      <c r="L218" s="323"/>
      <c r="M218" s="323"/>
      <c r="N218" s="323"/>
      <c r="O218" s="323"/>
      <c r="P218" s="323"/>
      <c r="Q218" s="322"/>
      <c r="R218" s="322"/>
    </row>
    <row r="219" spans="5:18" x14ac:dyDescent="0.25">
      <c r="E219" s="323"/>
      <c r="F219" s="323"/>
      <c r="G219" s="323"/>
      <c r="H219" s="323"/>
      <c r="I219" s="323"/>
      <c r="J219" s="323"/>
      <c r="K219" s="323"/>
      <c r="L219" s="323"/>
      <c r="M219" s="323"/>
      <c r="N219" s="323"/>
      <c r="O219" s="323"/>
      <c r="P219" s="323"/>
      <c r="Q219" s="322"/>
      <c r="R219" s="322"/>
    </row>
    <row r="220" spans="5:18" x14ac:dyDescent="0.25">
      <c r="E220" s="323"/>
      <c r="F220" s="323"/>
      <c r="G220" s="323"/>
      <c r="H220" s="323"/>
      <c r="I220" s="323"/>
      <c r="J220" s="323"/>
      <c r="K220" s="323"/>
      <c r="L220" s="323"/>
      <c r="M220" s="323"/>
      <c r="N220" s="323"/>
      <c r="O220" s="323"/>
      <c r="P220" s="323"/>
      <c r="Q220" s="322"/>
      <c r="R220" s="322"/>
    </row>
    <row r="221" spans="5:18" x14ac:dyDescent="0.25">
      <c r="E221" s="323"/>
      <c r="F221" s="323"/>
      <c r="G221" s="323"/>
      <c r="H221" s="323"/>
      <c r="I221" s="323"/>
      <c r="J221" s="323"/>
      <c r="K221" s="323"/>
      <c r="L221" s="323"/>
      <c r="M221" s="323"/>
      <c r="N221" s="323"/>
      <c r="O221" s="323"/>
      <c r="P221" s="323"/>
      <c r="Q221" s="322"/>
      <c r="R221" s="322"/>
    </row>
    <row r="222" spans="5:18" x14ac:dyDescent="0.25">
      <c r="E222" s="323"/>
      <c r="F222" s="323"/>
      <c r="G222" s="323"/>
      <c r="H222" s="323"/>
      <c r="I222" s="323"/>
      <c r="J222" s="323"/>
      <c r="K222" s="323"/>
      <c r="L222" s="323"/>
      <c r="M222" s="323"/>
      <c r="N222" s="323"/>
      <c r="O222" s="323"/>
      <c r="P222" s="323"/>
      <c r="Q222" s="322"/>
      <c r="R222" s="322"/>
    </row>
    <row r="223" spans="5:18" x14ac:dyDescent="0.25">
      <c r="E223" s="323"/>
      <c r="F223" s="323"/>
      <c r="G223" s="323"/>
      <c r="H223" s="323"/>
      <c r="I223" s="323"/>
      <c r="J223" s="323"/>
      <c r="K223" s="323"/>
      <c r="L223" s="323"/>
      <c r="M223" s="323"/>
      <c r="N223" s="323"/>
      <c r="O223" s="323"/>
      <c r="P223" s="323"/>
      <c r="Q223" s="322"/>
      <c r="R223" s="322"/>
    </row>
    <row r="224" spans="5:18" x14ac:dyDescent="0.25">
      <c r="E224" s="323"/>
      <c r="F224" s="323"/>
      <c r="G224" s="323"/>
      <c r="H224" s="323"/>
      <c r="I224" s="323"/>
      <c r="J224" s="323"/>
      <c r="K224" s="323"/>
      <c r="L224" s="323"/>
      <c r="M224" s="323"/>
      <c r="N224" s="323"/>
      <c r="O224" s="323"/>
      <c r="P224" s="323"/>
      <c r="Q224" s="322"/>
      <c r="R224" s="322"/>
    </row>
    <row r="225" spans="5:18" x14ac:dyDescent="0.25">
      <c r="E225" s="323"/>
      <c r="F225" s="323"/>
      <c r="G225" s="323"/>
      <c r="H225" s="323"/>
      <c r="I225" s="323"/>
      <c r="J225" s="323"/>
      <c r="K225" s="323"/>
      <c r="L225" s="323"/>
      <c r="M225" s="323"/>
      <c r="N225" s="323"/>
      <c r="O225" s="323"/>
      <c r="P225" s="323"/>
      <c r="Q225" s="322"/>
      <c r="R225" s="322"/>
    </row>
    <row r="226" spans="5:18" x14ac:dyDescent="0.25">
      <c r="E226" s="323"/>
      <c r="F226" s="323"/>
      <c r="G226" s="323"/>
      <c r="H226" s="323"/>
      <c r="I226" s="323"/>
      <c r="J226" s="323"/>
      <c r="K226" s="323"/>
      <c r="L226" s="323"/>
      <c r="M226" s="323"/>
      <c r="N226" s="323"/>
      <c r="O226" s="323"/>
      <c r="P226" s="323"/>
      <c r="Q226" s="322"/>
      <c r="R226" s="322"/>
    </row>
    <row r="227" spans="5:18" x14ac:dyDescent="0.25">
      <c r="E227" s="323"/>
      <c r="F227" s="323"/>
      <c r="G227" s="323"/>
      <c r="H227" s="323"/>
      <c r="I227" s="323"/>
      <c r="J227" s="323"/>
      <c r="K227" s="323"/>
      <c r="L227" s="323"/>
      <c r="M227" s="323"/>
      <c r="N227" s="323"/>
      <c r="O227" s="323"/>
      <c r="P227" s="323"/>
      <c r="Q227" s="322"/>
      <c r="R227" s="322"/>
    </row>
    <row r="228" spans="5:18" x14ac:dyDescent="0.25">
      <c r="E228" s="323"/>
      <c r="F228" s="323"/>
      <c r="G228" s="323"/>
      <c r="H228" s="323"/>
      <c r="I228" s="323"/>
      <c r="J228" s="323"/>
      <c r="K228" s="323"/>
      <c r="L228" s="323"/>
      <c r="M228" s="323"/>
      <c r="N228" s="323"/>
      <c r="O228" s="323"/>
      <c r="P228" s="323"/>
      <c r="Q228" s="322"/>
      <c r="R228" s="322"/>
    </row>
    <row r="229" spans="5:18" x14ac:dyDescent="0.25">
      <c r="E229" s="323"/>
      <c r="F229" s="323"/>
      <c r="G229" s="323"/>
      <c r="H229" s="323"/>
      <c r="I229" s="323"/>
      <c r="J229" s="323"/>
      <c r="K229" s="323"/>
      <c r="L229" s="323"/>
      <c r="M229" s="323"/>
      <c r="N229" s="323"/>
      <c r="O229" s="323"/>
      <c r="P229" s="323"/>
      <c r="Q229" s="322"/>
      <c r="R229" s="322"/>
    </row>
    <row r="230" spans="5:18" x14ac:dyDescent="0.25">
      <c r="E230" s="323"/>
      <c r="F230" s="323"/>
      <c r="G230" s="323"/>
      <c r="H230" s="323"/>
      <c r="I230" s="323"/>
      <c r="J230" s="323"/>
      <c r="K230" s="323"/>
      <c r="L230" s="323"/>
      <c r="M230" s="323"/>
      <c r="N230" s="323"/>
      <c r="O230" s="323"/>
      <c r="P230" s="323"/>
      <c r="Q230" s="322"/>
      <c r="R230" s="322"/>
    </row>
    <row r="231" spans="5:18" x14ac:dyDescent="0.25">
      <c r="E231" s="323"/>
      <c r="F231" s="323"/>
      <c r="G231" s="323"/>
      <c r="H231" s="323"/>
      <c r="I231" s="323"/>
      <c r="J231" s="323"/>
      <c r="K231" s="323"/>
      <c r="L231" s="323"/>
      <c r="M231" s="323"/>
      <c r="N231" s="323"/>
      <c r="O231" s="323"/>
      <c r="P231" s="323"/>
      <c r="Q231" s="322"/>
      <c r="R231" s="322"/>
    </row>
    <row r="232" spans="5:18" x14ac:dyDescent="0.25">
      <c r="E232" s="323"/>
      <c r="F232" s="323"/>
      <c r="G232" s="323"/>
      <c r="H232" s="323"/>
      <c r="I232" s="323"/>
      <c r="J232" s="323"/>
      <c r="K232" s="323"/>
      <c r="L232" s="323"/>
      <c r="M232" s="323"/>
      <c r="N232" s="323"/>
      <c r="O232" s="323"/>
      <c r="P232" s="323"/>
      <c r="Q232" s="322"/>
      <c r="R232" s="322"/>
    </row>
    <row r="233" spans="5:18" x14ac:dyDescent="0.25">
      <c r="E233" s="323"/>
      <c r="F233" s="323"/>
      <c r="G233" s="323"/>
      <c r="H233" s="323"/>
      <c r="I233" s="323"/>
      <c r="J233" s="323"/>
      <c r="K233" s="323"/>
      <c r="L233" s="323"/>
      <c r="M233" s="323"/>
      <c r="N233" s="323"/>
      <c r="O233" s="323"/>
      <c r="P233" s="323"/>
      <c r="Q233" s="322"/>
      <c r="R233" s="322"/>
    </row>
    <row r="234" spans="5:18" x14ac:dyDescent="0.25">
      <c r="E234" s="323"/>
      <c r="F234" s="323"/>
      <c r="G234" s="323"/>
      <c r="H234" s="323"/>
      <c r="I234" s="323"/>
      <c r="J234" s="323"/>
      <c r="K234" s="323"/>
      <c r="L234" s="323"/>
      <c r="M234" s="323"/>
      <c r="N234" s="323"/>
      <c r="O234" s="323"/>
      <c r="P234" s="323"/>
      <c r="Q234" s="322"/>
      <c r="R234" s="322"/>
    </row>
    <row r="235" spans="5:18" x14ac:dyDescent="0.25">
      <c r="E235" s="323"/>
      <c r="F235" s="323"/>
      <c r="G235" s="323"/>
      <c r="H235" s="323"/>
      <c r="I235" s="323"/>
      <c r="J235" s="323"/>
      <c r="K235" s="323"/>
      <c r="L235" s="323"/>
      <c r="M235" s="323"/>
      <c r="N235" s="323"/>
      <c r="O235" s="323"/>
      <c r="P235" s="323"/>
      <c r="Q235" s="322"/>
      <c r="R235" s="322"/>
    </row>
    <row r="236" spans="5:18" x14ac:dyDescent="0.25">
      <c r="E236" s="323"/>
      <c r="F236" s="323"/>
      <c r="G236" s="323"/>
      <c r="H236" s="323"/>
      <c r="I236" s="323"/>
      <c r="J236" s="323"/>
      <c r="K236" s="323"/>
      <c r="L236" s="323"/>
      <c r="M236" s="323"/>
      <c r="N236" s="323"/>
      <c r="O236" s="323"/>
      <c r="P236" s="323"/>
      <c r="Q236" s="322"/>
      <c r="R236" s="322"/>
    </row>
    <row r="237" spans="5:18" x14ac:dyDescent="0.25">
      <c r="E237" s="323"/>
      <c r="F237" s="323"/>
      <c r="G237" s="323"/>
      <c r="H237" s="323"/>
      <c r="I237" s="323"/>
      <c r="J237" s="323"/>
      <c r="K237" s="323"/>
      <c r="L237" s="323"/>
      <c r="M237" s="323"/>
      <c r="N237" s="323"/>
      <c r="O237" s="323"/>
      <c r="P237" s="323"/>
      <c r="Q237" s="322"/>
      <c r="R237" s="322"/>
    </row>
    <row r="238" spans="5:18" x14ac:dyDescent="0.25">
      <c r="E238" s="323"/>
      <c r="F238" s="323"/>
      <c r="G238" s="323"/>
      <c r="H238" s="323"/>
      <c r="I238" s="323"/>
      <c r="J238" s="323"/>
      <c r="K238" s="323"/>
      <c r="L238" s="323"/>
      <c r="M238" s="323"/>
      <c r="N238" s="323"/>
      <c r="O238" s="323"/>
      <c r="P238" s="323"/>
      <c r="Q238" s="322"/>
      <c r="R238" s="322"/>
    </row>
    <row r="239" spans="5:18" x14ac:dyDescent="0.25">
      <c r="E239" s="323"/>
      <c r="F239" s="323"/>
      <c r="G239" s="323"/>
      <c r="H239" s="323"/>
      <c r="I239" s="323"/>
      <c r="J239" s="323"/>
      <c r="K239" s="323"/>
      <c r="L239" s="323"/>
      <c r="M239" s="323"/>
      <c r="N239" s="323"/>
      <c r="O239" s="323"/>
      <c r="P239" s="323"/>
      <c r="Q239" s="322"/>
      <c r="R239" s="322"/>
    </row>
    <row r="240" spans="5:18" x14ac:dyDescent="0.25">
      <c r="E240" s="323"/>
      <c r="F240" s="323"/>
      <c r="G240" s="323"/>
      <c r="H240" s="323"/>
      <c r="I240" s="323"/>
      <c r="J240" s="323"/>
      <c r="K240" s="323"/>
      <c r="L240" s="323"/>
      <c r="M240" s="323"/>
      <c r="N240" s="323"/>
      <c r="O240" s="323"/>
      <c r="P240" s="323"/>
      <c r="Q240" s="322"/>
      <c r="R240" s="322"/>
    </row>
    <row r="241" spans="5:18" x14ac:dyDescent="0.25">
      <c r="E241" s="323"/>
      <c r="F241" s="323"/>
      <c r="G241" s="323"/>
      <c r="H241" s="323"/>
      <c r="I241" s="323"/>
      <c r="J241" s="323"/>
      <c r="K241" s="323"/>
      <c r="L241" s="323"/>
      <c r="M241" s="323"/>
      <c r="N241" s="323"/>
      <c r="O241" s="323"/>
      <c r="P241" s="323"/>
      <c r="Q241" s="322"/>
      <c r="R241" s="322"/>
    </row>
    <row r="242" spans="5:18" x14ac:dyDescent="0.25">
      <c r="E242" s="323"/>
      <c r="F242" s="323"/>
      <c r="G242" s="323"/>
      <c r="H242" s="323"/>
      <c r="I242" s="323"/>
      <c r="J242" s="323"/>
      <c r="K242" s="323"/>
      <c r="L242" s="323"/>
      <c r="M242" s="323"/>
      <c r="N242" s="323"/>
      <c r="O242" s="323"/>
      <c r="P242" s="323"/>
      <c r="Q242" s="322"/>
      <c r="R242" s="322"/>
    </row>
    <row r="243" spans="5:18" x14ac:dyDescent="0.25">
      <c r="E243" s="323"/>
      <c r="F243" s="323"/>
      <c r="G243" s="323"/>
      <c r="H243" s="323"/>
      <c r="I243" s="323"/>
      <c r="J243" s="323"/>
      <c r="K243" s="323"/>
      <c r="L243" s="323"/>
      <c r="M243" s="323"/>
      <c r="N243" s="323"/>
      <c r="O243" s="323"/>
      <c r="P243" s="323"/>
      <c r="Q243" s="322"/>
      <c r="R243" s="322"/>
    </row>
    <row r="244" spans="5:18" x14ac:dyDescent="0.25">
      <c r="E244" s="323"/>
      <c r="F244" s="323"/>
      <c r="G244" s="323"/>
      <c r="H244" s="323"/>
      <c r="I244" s="323"/>
      <c r="J244" s="323"/>
      <c r="K244" s="323"/>
      <c r="L244" s="323"/>
      <c r="M244" s="323"/>
      <c r="N244" s="323"/>
      <c r="O244" s="323"/>
      <c r="P244" s="323"/>
      <c r="Q244" s="322"/>
      <c r="R244" s="322"/>
    </row>
    <row r="245" spans="5:18" x14ac:dyDescent="0.25">
      <c r="E245" s="323"/>
      <c r="F245" s="323"/>
      <c r="G245" s="323"/>
      <c r="H245" s="323"/>
      <c r="I245" s="323"/>
      <c r="J245" s="323"/>
      <c r="K245" s="323"/>
      <c r="L245" s="323"/>
      <c r="M245" s="323"/>
      <c r="N245" s="323"/>
      <c r="O245" s="323"/>
      <c r="P245" s="323"/>
      <c r="Q245" s="322"/>
      <c r="R245" s="322"/>
    </row>
    <row r="246" spans="5:18" x14ac:dyDescent="0.25">
      <c r="E246" s="323"/>
      <c r="F246" s="323"/>
      <c r="G246" s="323"/>
      <c r="H246" s="323"/>
      <c r="I246" s="323"/>
      <c r="J246" s="323"/>
      <c r="K246" s="323"/>
      <c r="L246" s="323"/>
      <c r="M246" s="323"/>
      <c r="N246" s="323"/>
      <c r="O246" s="323"/>
      <c r="P246" s="323"/>
      <c r="Q246" s="322"/>
      <c r="R246" s="322"/>
    </row>
    <row r="247" spans="5:18" x14ac:dyDescent="0.25">
      <c r="E247" s="323"/>
      <c r="F247" s="323"/>
      <c r="G247" s="323"/>
      <c r="H247" s="323"/>
      <c r="I247" s="323"/>
      <c r="J247" s="323"/>
      <c r="K247" s="323"/>
      <c r="L247" s="323"/>
      <c r="M247" s="323"/>
      <c r="N247" s="323"/>
      <c r="O247" s="323"/>
      <c r="P247" s="323"/>
      <c r="Q247" s="322"/>
      <c r="R247" s="322"/>
    </row>
    <row r="248" spans="5:18" x14ac:dyDescent="0.25">
      <c r="E248" s="323"/>
      <c r="F248" s="323"/>
      <c r="G248" s="323"/>
      <c r="H248" s="323"/>
      <c r="I248" s="323"/>
      <c r="J248" s="323"/>
      <c r="K248" s="323"/>
      <c r="L248" s="323"/>
      <c r="M248" s="323"/>
      <c r="N248" s="323"/>
      <c r="O248" s="323"/>
      <c r="P248" s="323"/>
      <c r="Q248" s="322"/>
      <c r="R248" s="322"/>
    </row>
    <row r="249" spans="5:18" x14ac:dyDescent="0.25">
      <c r="E249" s="323"/>
      <c r="F249" s="323"/>
      <c r="G249" s="323"/>
      <c r="H249" s="323"/>
      <c r="I249" s="323"/>
      <c r="J249" s="323"/>
      <c r="K249" s="323"/>
      <c r="L249" s="323"/>
      <c r="M249" s="323"/>
      <c r="N249" s="323"/>
      <c r="O249" s="323"/>
      <c r="P249" s="323"/>
      <c r="Q249" s="322"/>
      <c r="R249" s="322"/>
    </row>
    <row r="250" spans="5:18" x14ac:dyDescent="0.25">
      <c r="E250" s="323"/>
      <c r="F250" s="323"/>
      <c r="G250" s="323"/>
      <c r="H250" s="323"/>
      <c r="I250" s="323"/>
      <c r="J250" s="323"/>
      <c r="K250" s="323"/>
      <c r="L250" s="323"/>
      <c r="M250" s="323"/>
      <c r="N250" s="323"/>
      <c r="O250" s="323"/>
      <c r="P250" s="323"/>
      <c r="Q250" s="322"/>
      <c r="R250" s="322"/>
    </row>
    <row r="251" spans="5:18" x14ac:dyDescent="0.25">
      <c r="E251" s="323"/>
      <c r="F251" s="323"/>
      <c r="G251" s="323"/>
      <c r="H251" s="323"/>
      <c r="I251" s="323"/>
      <c r="J251" s="323"/>
      <c r="K251" s="323"/>
      <c r="L251" s="323"/>
      <c r="M251" s="323"/>
      <c r="N251" s="323"/>
      <c r="O251" s="323"/>
      <c r="P251" s="323"/>
      <c r="Q251" s="322"/>
      <c r="R251" s="322"/>
    </row>
    <row r="252" spans="5:18" x14ac:dyDescent="0.25">
      <c r="E252" s="323"/>
      <c r="F252" s="323"/>
      <c r="G252" s="323"/>
      <c r="H252" s="323"/>
      <c r="I252" s="323"/>
      <c r="J252" s="323"/>
      <c r="K252" s="323"/>
      <c r="L252" s="323"/>
      <c r="M252" s="323"/>
      <c r="N252" s="323"/>
      <c r="O252" s="323"/>
      <c r="P252" s="323"/>
      <c r="Q252" s="322"/>
      <c r="R252" s="322"/>
    </row>
    <row r="253" spans="5:18" x14ac:dyDescent="0.25">
      <c r="E253" s="323"/>
      <c r="F253" s="323"/>
      <c r="G253" s="323"/>
      <c r="H253" s="323"/>
      <c r="I253" s="323"/>
      <c r="J253" s="323"/>
      <c r="K253" s="323"/>
      <c r="L253" s="323"/>
      <c r="M253" s="323"/>
      <c r="N253" s="323"/>
      <c r="O253" s="323"/>
      <c r="P253" s="323"/>
      <c r="Q253" s="322"/>
      <c r="R253" s="322"/>
    </row>
    <row r="254" spans="5:18" x14ac:dyDescent="0.25">
      <c r="E254" s="323"/>
      <c r="F254" s="323"/>
      <c r="G254" s="323"/>
      <c r="H254" s="323"/>
      <c r="I254" s="323"/>
      <c r="J254" s="323"/>
      <c r="K254" s="323"/>
      <c r="L254" s="323"/>
      <c r="M254" s="323"/>
      <c r="N254" s="323"/>
      <c r="O254" s="323"/>
      <c r="P254" s="323"/>
      <c r="Q254" s="322"/>
      <c r="R254" s="322"/>
    </row>
    <row r="255" spans="5:18" x14ac:dyDescent="0.25">
      <c r="E255" s="323"/>
      <c r="F255" s="323"/>
      <c r="G255" s="323"/>
      <c r="H255" s="323"/>
      <c r="I255" s="323"/>
      <c r="J255" s="323"/>
      <c r="K255" s="323"/>
      <c r="L255" s="323"/>
      <c r="M255" s="323"/>
      <c r="N255" s="323"/>
      <c r="O255" s="323"/>
      <c r="P255" s="323"/>
      <c r="Q255" s="322"/>
      <c r="R255" s="322"/>
    </row>
    <row r="256" spans="5:18" x14ac:dyDescent="0.25">
      <c r="E256" s="323"/>
      <c r="F256" s="323"/>
      <c r="G256" s="323"/>
      <c r="H256" s="323"/>
      <c r="I256" s="323"/>
      <c r="J256" s="323"/>
      <c r="K256" s="323"/>
      <c r="L256" s="323"/>
      <c r="M256" s="323"/>
      <c r="N256" s="323"/>
      <c r="O256" s="323"/>
      <c r="P256" s="323"/>
      <c r="Q256" s="322"/>
      <c r="R256" s="322"/>
    </row>
    <row r="257" spans="5:18" x14ac:dyDescent="0.25">
      <c r="E257" s="323"/>
      <c r="F257" s="323"/>
      <c r="G257" s="323"/>
      <c r="H257" s="323"/>
      <c r="I257" s="323"/>
      <c r="J257" s="323"/>
      <c r="K257" s="323"/>
      <c r="L257" s="323"/>
      <c r="M257" s="323"/>
      <c r="N257" s="323"/>
      <c r="O257" s="323"/>
      <c r="P257" s="323"/>
      <c r="Q257" s="322"/>
      <c r="R257" s="322"/>
    </row>
    <row r="258" spans="5:18" x14ac:dyDescent="0.25">
      <c r="E258" s="323"/>
      <c r="F258" s="323"/>
      <c r="G258" s="323"/>
      <c r="H258" s="323"/>
      <c r="I258" s="323"/>
      <c r="J258" s="323"/>
      <c r="K258" s="323"/>
      <c r="L258" s="323"/>
      <c r="M258" s="323"/>
      <c r="N258" s="323"/>
      <c r="O258" s="323"/>
      <c r="P258" s="323"/>
      <c r="Q258" s="322"/>
      <c r="R258" s="322"/>
    </row>
    <row r="259" spans="5:18" x14ac:dyDescent="0.25">
      <c r="E259" s="323"/>
      <c r="F259" s="323"/>
      <c r="G259" s="323"/>
      <c r="H259" s="323"/>
      <c r="I259" s="323"/>
      <c r="J259" s="323"/>
      <c r="K259" s="323"/>
      <c r="L259" s="323"/>
      <c r="M259" s="323"/>
      <c r="N259" s="323"/>
      <c r="O259" s="323"/>
      <c r="P259" s="323"/>
      <c r="Q259" s="322"/>
      <c r="R259" s="322"/>
    </row>
    <row r="260" spans="5:18" x14ac:dyDescent="0.25">
      <c r="E260" s="323"/>
      <c r="F260" s="323"/>
      <c r="G260" s="323"/>
      <c r="H260" s="323"/>
      <c r="I260" s="323"/>
      <c r="J260" s="323"/>
      <c r="K260" s="323"/>
      <c r="L260" s="323"/>
      <c r="M260" s="323"/>
      <c r="N260" s="323"/>
      <c r="O260" s="323"/>
      <c r="P260" s="323"/>
      <c r="Q260" s="322"/>
      <c r="R260" s="322"/>
    </row>
    <row r="261" spans="5:18" x14ac:dyDescent="0.25">
      <c r="E261" s="323"/>
      <c r="F261" s="323"/>
      <c r="G261" s="323"/>
      <c r="H261" s="323"/>
      <c r="I261" s="323"/>
      <c r="J261" s="323"/>
      <c r="K261" s="323"/>
      <c r="L261" s="323"/>
      <c r="M261" s="323"/>
      <c r="N261" s="323"/>
      <c r="O261" s="323"/>
      <c r="P261" s="323"/>
      <c r="Q261" s="322"/>
      <c r="R261" s="322"/>
    </row>
    <row r="262" spans="5:18" x14ac:dyDescent="0.25">
      <c r="E262" s="323"/>
      <c r="F262" s="323"/>
      <c r="G262" s="323"/>
      <c r="H262" s="323"/>
      <c r="I262" s="323"/>
      <c r="J262" s="323"/>
      <c r="K262" s="323"/>
      <c r="L262" s="323"/>
      <c r="M262" s="323"/>
      <c r="N262" s="323"/>
      <c r="O262" s="323"/>
      <c r="P262" s="323"/>
      <c r="Q262" s="322"/>
      <c r="R262" s="322"/>
    </row>
    <row r="263" spans="5:18" x14ac:dyDescent="0.25">
      <c r="E263" s="323"/>
      <c r="F263" s="323"/>
      <c r="G263" s="323"/>
      <c r="H263" s="323"/>
      <c r="I263" s="323"/>
      <c r="J263" s="323"/>
      <c r="K263" s="323"/>
      <c r="L263" s="323"/>
      <c r="M263" s="323"/>
      <c r="N263" s="323"/>
      <c r="O263" s="323"/>
      <c r="P263" s="323"/>
      <c r="Q263" s="322"/>
      <c r="R263" s="322"/>
    </row>
    <row r="264" spans="5:18" x14ac:dyDescent="0.25">
      <c r="E264" s="323"/>
      <c r="F264" s="323"/>
      <c r="G264" s="323"/>
      <c r="H264" s="323"/>
      <c r="I264" s="323"/>
      <c r="J264" s="323"/>
      <c r="K264" s="323"/>
      <c r="L264" s="323"/>
      <c r="M264" s="323"/>
      <c r="N264" s="323"/>
      <c r="O264" s="323"/>
      <c r="P264" s="323"/>
      <c r="Q264" s="322"/>
      <c r="R264" s="322"/>
    </row>
    <row r="265" spans="5:18" x14ac:dyDescent="0.25">
      <c r="E265" s="323"/>
      <c r="F265" s="323"/>
      <c r="G265" s="323"/>
      <c r="H265" s="323"/>
      <c r="I265" s="323"/>
      <c r="J265" s="323"/>
      <c r="K265" s="323"/>
      <c r="L265" s="323"/>
      <c r="M265" s="323"/>
      <c r="N265" s="323"/>
      <c r="O265" s="323"/>
      <c r="P265" s="323"/>
      <c r="Q265" s="322"/>
      <c r="R265" s="322"/>
    </row>
    <row r="266" spans="5:18" x14ac:dyDescent="0.25">
      <c r="E266" s="323"/>
      <c r="F266" s="323"/>
      <c r="G266" s="323"/>
      <c r="H266" s="323"/>
      <c r="I266" s="323"/>
      <c r="J266" s="323"/>
      <c r="K266" s="323"/>
      <c r="L266" s="323"/>
      <c r="M266" s="323"/>
      <c r="N266" s="323"/>
      <c r="O266" s="323"/>
      <c r="P266" s="323"/>
      <c r="Q266" s="322"/>
      <c r="R266" s="322"/>
    </row>
    <row r="267" spans="5:18" x14ac:dyDescent="0.25">
      <c r="E267" s="323"/>
      <c r="F267" s="323"/>
      <c r="G267" s="323"/>
      <c r="H267" s="323"/>
      <c r="I267" s="323"/>
      <c r="J267" s="323"/>
      <c r="K267" s="323"/>
      <c r="L267" s="323"/>
      <c r="M267" s="323"/>
      <c r="N267" s="323"/>
      <c r="O267" s="323"/>
      <c r="P267" s="323"/>
      <c r="Q267" s="322"/>
      <c r="R267" s="322"/>
    </row>
    <row r="268" spans="5:18" x14ac:dyDescent="0.25">
      <c r="E268" s="323"/>
      <c r="F268" s="323"/>
      <c r="G268" s="323"/>
      <c r="H268" s="323"/>
      <c r="I268" s="323"/>
      <c r="J268" s="323"/>
      <c r="K268" s="323"/>
      <c r="L268" s="323"/>
      <c r="M268" s="323"/>
      <c r="N268" s="323"/>
      <c r="O268" s="323"/>
      <c r="P268" s="323"/>
      <c r="Q268" s="322"/>
      <c r="R268" s="322"/>
    </row>
    <row r="269" spans="5:18" x14ac:dyDescent="0.25">
      <c r="E269" s="323"/>
      <c r="F269" s="323"/>
      <c r="G269" s="323"/>
      <c r="H269" s="323"/>
      <c r="I269" s="323"/>
      <c r="J269" s="323"/>
      <c r="K269" s="323"/>
      <c r="L269" s="323"/>
      <c r="M269" s="323"/>
      <c r="N269" s="323"/>
      <c r="O269" s="323"/>
      <c r="P269" s="323"/>
      <c r="Q269" s="322"/>
      <c r="R269" s="322"/>
    </row>
    <row r="270" spans="5:18" x14ac:dyDescent="0.25">
      <c r="E270" s="323"/>
      <c r="F270" s="323"/>
      <c r="G270" s="323"/>
      <c r="H270" s="323"/>
      <c r="I270" s="323"/>
      <c r="J270" s="323"/>
      <c r="K270" s="323"/>
      <c r="L270" s="323"/>
      <c r="M270" s="323"/>
      <c r="N270" s="323"/>
      <c r="O270" s="323"/>
      <c r="P270" s="323"/>
      <c r="Q270" s="322"/>
      <c r="R270" s="322"/>
    </row>
    <row r="271" spans="5:18" x14ac:dyDescent="0.25">
      <c r="E271" s="323"/>
      <c r="F271" s="323"/>
      <c r="G271" s="323"/>
      <c r="H271" s="323"/>
      <c r="I271" s="323"/>
      <c r="J271" s="323"/>
      <c r="K271" s="323"/>
      <c r="L271" s="323"/>
      <c r="M271" s="323"/>
      <c r="N271" s="323"/>
      <c r="O271" s="323"/>
      <c r="P271" s="323"/>
      <c r="Q271" s="322"/>
      <c r="R271" s="322"/>
    </row>
    <row r="272" spans="5:18" x14ac:dyDescent="0.25">
      <c r="E272" s="323"/>
      <c r="F272" s="323"/>
      <c r="G272" s="323"/>
      <c r="H272" s="323"/>
      <c r="I272" s="323"/>
      <c r="J272" s="323"/>
      <c r="K272" s="323"/>
      <c r="L272" s="323"/>
      <c r="M272" s="323"/>
      <c r="N272" s="323"/>
      <c r="O272" s="323"/>
      <c r="P272" s="323"/>
      <c r="Q272" s="322"/>
      <c r="R272" s="322"/>
    </row>
    <row r="273" spans="5:18" x14ac:dyDescent="0.25">
      <c r="E273" s="323"/>
      <c r="F273" s="323"/>
      <c r="G273" s="323"/>
      <c r="H273" s="323"/>
      <c r="I273" s="323"/>
      <c r="J273" s="323"/>
      <c r="K273" s="323"/>
      <c r="L273" s="323"/>
      <c r="M273" s="323"/>
      <c r="N273" s="323"/>
      <c r="O273" s="323"/>
      <c r="P273" s="323"/>
      <c r="Q273" s="322"/>
      <c r="R273" s="322"/>
    </row>
    <row r="274" spans="5:18" x14ac:dyDescent="0.25">
      <c r="E274" s="323"/>
      <c r="F274" s="323"/>
      <c r="G274" s="323"/>
      <c r="H274" s="323"/>
      <c r="I274" s="323"/>
      <c r="J274" s="323"/>
      <c r="K274" s="323"/>
      <c r="L274" s="323"/>
      <c r="M274" s="323"/>
      <c r="N274" s="323"/>
      <c r="O274" s="323"/>
      <c r="P274" s="323"/>
      <c r="Q274" s="322"/>
      <c r="R274" s="322"/>
    </row>
    <row r="275" spans="5:18" x14ac:dyDescent="0.25">
      <c r="E275" s="323"/>
      <c r="F275" s="323"/>
      <c r="G275" s="323"/>
      <c r="H275" s="323"/>
      <c r="I275" s="323"/>
      <c r="J275" s="323"/>
      <c r="K275" s="323"/>
      <c r="L275" s="323"/>
      <c r="M275" s="323"/>
      <c r="N275" s="323"/>
      <c r="O275" s="323"/>
      <c r="P275" s="323"/>
      <c r="Q275" s="322"/>
      <c r="R275" s="322"/>
    </row>
    <row r="276" spans="5:18" x14ac:dyDescent="0.25">
      <c r="E276" s="323"/>
      <c r="F276" s="323"/>
      <c r="G276" s="323"/>
      <c r="H276" s="323"/>
      <c r="I276" s="323"/>
      <c r="J276" s="323"/>
      <c r="K276" s="323"/>
      <c r="L276" s="323"/>
      <c r="M276" s="323"/>
      <c r="N276" s="323"/>
      <c r="O276" s="323"/>
      <c r="P276" s="323"/>
      <c r="Q276" s="322"/>
      <c r="R276" s="322"/>
    </row>
    <row r="277" spans="5:18" x14ac:dyDescent="0.25">
      <c r="E277" s="323"/>
      <c r="F277" s="323"/>
      <c r="G277" s="323"/>
      <c r="H277" s="323"/>
      <c r="I277" s="323"/>
      <c r="J277" s="323"/>
      <c r="K277" s="323"/>
      <c r="L277" s="323"/>
      <c r="M277" s="323"/>
      <c r="N277" s="323"/>
      <c r="O277" s="323"/>
      <c r="P277" s="323"/>
      <c r="Q277" s="322"/>
      <c r="R277" s="322"/>
    </row>
    <row r="278" spans="5:18" x14ac:dyDescent="0.25">
      <c r="E278" s="323"/>
      <c r="F278" s="323"/>
      <c r="G278" s="323"/>
      <c r="H278" s="323"/>
      <c r="I278" s="323"/>
      <c r="J278" s="323"/>
      <c r="K278" s="323"/>
      <c r="L278" s="323"/>
      <c r="M278" s="323"/>
      <c r="N278" s="323"/>
      <c r="O278" s="323"/>
      <c r="P278" s="323"/>
      <c r="Q278" s="322"/>
      <c r="R278" s="322"/>
    </row>
    <row r="279" spans="5:18" x14ac:dyDescent="0.25">
      <c r="E279" s="323"/>
      <c r="F279" s="323"/>
      <c r="G279" s="323"/>
      <c r="H279" s="323"/>
      <c r="I279" s="323"/>
      <c r="J279" s="323"/>
      <c r="K279" s="323"/>
      <c r="L279" s="323"/>
      <c r="M279" s="323"/>
      <c r="N279" s="323"/>
      <c r="O279" s="323"/>
      <c r="P279" s="323"/>
      <c r="Q279" s="322"/>
      <c r="R279" s="322"/>
    </row>
    <row r="280" spans="5:18" x14ac:dyDescent="0.25">
      <c r="E280" s="323"/>
      <c r="F280" s="323"/>
      <c r="G280" s="323"/>
      <c r="H280" s="323"/>
      <c r="I280" s="323"/>
      <c r="J280" s="323"/>
      <c r="K280" s="323"/>
      <c r="L280" s="323"/>
      <c r="M280" s="323"/>
      <c r="N280" s="323"/>
      <c r="O280" s="323"/>
      <c r="P280" s="323"/>
      <c r="Q280" s="322"/>
      <c r="R280" s="322"/>
    </row>
    <row r="281" spans="5:18" x14ac:dyDescent="0.25">
      <c r="E281" s="323"/>
      <c r="F281" s="323"/>
      <c r="G281" s="323"/>
      <c r="H281" s="323"/>
      <c r="I281" s="323"/>
      <c r="J281" s="323"/>
      <c r="K281" s="323"/>
      <c r="L281" s="323"/>
      <c r="M281" s="323"/>
      <c r="N281" s="323"/>
      <c r="O281" s="323"/>
      <c r="P281" s="323"/>
      <c r="Q281" s="322"/>
      <c r="R281" s="322"/>
    </row>
    <row r="282" spans="5:18" x14ac:dyDescent="0.25">
      <c r="E282" s="323"/>
      <c r="F282" s="323"/>
      <c r="G282" s="323"/>
      <c r="H282" s="323"/>
      <c r="I282" s="323"/>
      <c r="J282" s="323"/>
      <c r="K282" s="323"/>
      <c r="L282" s="323"/>
      <c r="M282" s="323"/>
      <c r="N282" s="323"/>
      <c r="O282" s="323"/>
      <c r="P282" s="323"/>
      <c r="Q282" s="322"/>
      <c r="R282" s="322"/>
    </row>
    <row r="283" spans="5:18" x14ac:dyDescent="0.25">
      <c r="E283" s="323"/>
      <c r="F283" s="323"/>
      <c r="G283" s="323"/>
      <c r="H283" s="323"/>
      <c r="I283" s="323"/>
      <c r="J283" s="323"/>
      <c r="K283" s="323"/>
      <c r="L283" s="323"/>
      <c r="M283" s="323"/>
      <c r="N283" s="323"/>
      <c r="O283" s="323"/>
      <c r="P283" s="323"/>
      <c r="Q283" s="322"/>
      <c r="R283" s="322"/>
    </row>
    <row r="284" spans="5:18" x14ac:dyDescent="0.25">
      <c r="E284" s="323"/>
      <c r="F284" s="323"/>
      <c r="G284" s="323"/>
      <c r="H284" s="323"/>
      <c r="I284" s="323"/>
      <c r="J284" s="323"/>
      <c r="K284" s="323"/>
      <c r="L284" s="323"/>
      <c r="M284" s="323"/>
      <c r="N284" s="323"/>
      <c r="O284" s="323"/>
      <c r="P284" s="323"/>
      <c r="Q284" s="322"/>
      <c r="R284" s="322"/>
    </row>
    <row r="285" spans="5:18" x14ac:dyDescent="0.25">
      <c r="E285" s="323"/>
      <c r="F285" s="323"/>
      <c r="G285" s="323"/>
      <c r="H285" s="323"/>
      <c r="I285" s="323"/>
      <c r="J285" s="323"/>
      <c r="K285" s="323"/>
      <c r="L285" s="323"/>
      <c r="M285" s="323"/>
      <c r="N285" s="323"/>
      <c r="O285" s="323"/>
      <c r="P285" s="323"/>
      <c r="Q285" s="322"/>
      <c r="R285" s="322"/>
    </row>
    <row r="286" spans="5:18" x14ac:dyDescent="0.25">
      <c r="E286" s="323"/>
      <c r="F286" s="323"/>
      <c r="G286" s="323"/>
      <c r="H286" s="323"/>
      <c r="I286" s="323"/>
      <c r="J286" s="323"/>
      <c r="K286" s="323"/>
      <c r="L286" s="323"/>
      <c r="M286" s="323"/>
      <c r="N286" s="323"/>
      <c r="O286" s="323"/>
      <c r="P286" s="323"/>
      <c r="Q286" s="322"/>
      <c r="R286" s="322"/>
    </row>
    <row r="287" spans="5:18" x14ac:dyDescent="0.25">
      <c r="E287" s="323"/>
      <c r="F287" s="323"/>
      <c r="G287" s="323"/>
      <c r="H287" s="323"/>
      <c r="I287" s="323"/>
      <c r="J287" s="323"/>
      <c r="K287" s="323"/>
      <c r="L287" s="323"/>
      <c r="M287" s="323"/>
      <c r="N287" s="323"/>
      <c r="O287" s="323"/>
      <c r="P287" s="323"/>
      <c r="Q287" s="322"/>
      <c r="R287" s="322"/>
    </row>
    <row r="288" spans="5:18" x14ac:dyDescent="0.25">
      <c r="E288" s="323"/>
      <c r="F288" s="323"/>
      <c r="G288" s="323"/>
      <c r="H288" s="323"/>
      <c r="I288" s="323"/>
      <c r="J288" s="323"/>
      <c r="K288" s="323"/>
      <c r="L288" s="323"/>
      <c r="M288" s="323"/>
      <c r="N288" s="323"/>
      <c r="O288" s="323"/>
      <c r="P288" s="323"/>
      <c r="Q288" s="322"/>
      <c r="R288" s="322"/>
    </row>
    <row r="289" spans="5:18" x14ac:dyDescent="0.25">
      <c r="E289" s="323"/>
      <c r="F289" s="323"/>
      <c r="G289" s="323"/>
      <c r="H289" s="323"/>
      <c r="I289" s="323"/>
      <c r="J289" s="323"/>
      <c r="K289" s="323"/>
      <c r="L289" s="323"/>
      <c r="M289" s="323"/>
      <c r="N289" s="323"/>
      <c r="O289" s="323"/>
      <c r="P289" s="323"/>
      <c r="Q289" s="322"/>
      <c r="R289" s="322"/>
    </row>
    <row r="290" spans="5:18" x14ac:dyDescent="0.25">
      <c r="E290" s="323"/>
      <c r="F290" s="323"/>
      <c r="G290" s="323"/>
      <c r="H290" s="323"/>
      <c r="I290" s="323"/>
      <c r="J290" s="323"/>
      <c r="K290" s="323"/>
      <c r="L290" s="323"/>
      <c r="M290" s="323"/>
      <c r="N290" s="323"/>
      <c r="O290" s="323"/>
      <c r="P290" s="323"/>
      <c r="Q290" s="322"/>
      <c r="R290" s="322"/>
    </row>
    <row r="291" spans="5:18" x14ac:dyDescent="0.25">
      <c r="E291" s="323"/>
      <c r="F291" s="323"/>
      <c r="G291" s="323"/>
      <c r="H291" s="323"/>
      <c r="I291" s="323"/>
      <c r="J291" s="323"/>
      <c r="K291" s="323"/>
      <c r="L291" s="323"/>
      <c r="M291" s="323"/>
      <c r="N291" s="323"/>
      <c r="O291" s="323"/>
      <c r="P291" s="323"/>
      <c r="Q291" s="322"/>
      <c r="R291" s="322"/>
    </row>
    <row r="292" spans="5:18" x14ac:dyDescent="0.25">
      <c r="E292" s="323"/>
      <c r="F292" s="323"/>
      <c r="G292" s="323"/>
      <c r="H292" s="323"/>
      <c r="I292" s="323"/>
      <c r="J292" s="323"/>
      <c r="K292" s="323"/>
      <c r="L292" s="323"/>
      <c r="M292" s="323"/>
      <c r="N292" s="323"/>
      <c r="O292" s="323"/>
      <c r="P292" s="323"/>
      <c r="Q292" s="322"/>
      <c r="R292" s="322"/>
    </row>
    <row r="293" spans="5:18" x14ac:dyDescent="0.25">
      <c r="E293" s="323"/>
      <c r="F293" s="323"/>
      <c r="G293" s="323"/>
      <c r="H293" s="323"/>
      <c r="I293" s="323"/>
      <c r="J293" s="323"/>
      <c r="K293" s="323"/>
      <c r="L293" s="323"/>
      <c r="M293" s="323"/>
      <c r="N293" s="323"/>
      <c r="O293" s="323"/>
      <c r="P293" s="323"/>
      <c r="Q293" s="322"/>
      <c r="R293" s="322"/>
    </row>
    <row r="294" spans="5:18" x14ac:dyDescent="0.25">
      <c r="E294" s="323"/>
      <c r="F294" s="323"/>
      <c r="G294" s="323"/>
      <c r="H294" s="323"/>
      <c r="I294" s="323"/>
      <c r="J294" s="323"/>
      <c r="K294" s="323"/>
      <c r="L294" s="323"/>
      <c r="M294" s="323"/>
      <c r="N294" s="323"/>
      <c r="O294" s="323"/>
      <c r="P294" s="323"/>
      <c r="Q294" s="322"/>
      <c r="R294" s="322"/>
    </row>
    <row r="295" spans="5:18" x14ac:dyDescent="0.25">
      <c r="E295" s="323"/>
      <c r="F295" s="323"/>
      <c r="G295" s="323"/>
      <c r="H295" s="323"/>
      <c r="I295" s="323"/>
      <c r="J295" s="323"/>
      <c r="K295" s="323"/>
      <c r="L295" s="323"/>
      <c r="M295" s="323"/>
      <c r="N295" s="323"/>
      <c r="O295" s="323"/>
      <c r="P295" s="323"/>
      <c r="Q295" s="322"/>
      <c r="R295" s="322"/>
    </row>
    <row r="296" spans="5:18" x14ac:dyDescent="0.25">
      <c r="E296" s="323"/>
      <c r="F296" s="323"/>
      <c r="G296" s="323"/>
      <c r="H296" s="323"/>
      <c r="I296" s="323"/>
      <c r="J296" s="323"/>
      <c r="K296" s="323"/>
      <c r="L296" s="323"/>
      <c r="M296" s="323"/>
      <c r="N296" s="323"/>
      <c r="O296" s="323"/>
      <c r="P296" s="323"/>
      <c r="Q296" s="322"/>
      <c r="R296" s="322"/>
    </row>
    <row r="297" spans="5:18" x14ac:dyDescent="0.25">
      <c r="E297" s="323"/>
      <c r="F297" s="323"/>
      <c r="G297" s="323"/>
      <c r="H297" s="323"/>
      <c r="I297" s="323"/>
      <c r="J297" s="323"/>
      <c r="K297" s="323"/>
      <c r="L297" s="323"/>
      <c r="M297" s="323"/>
      <c r="N297" s="323"/>
      <c r="O297" s="323"/>
      <c r="P297" s="323"/>
      <c r="Q297" s="322"/>
      <c r="R297" s="322"/>
    </row>
    <row r="298" spans="5:18" x14ac:dyDescent="0.25">
      <c r="E298" s="323"/>
      <c r="F298" s="323"/>
      <c r="G298" s="323"/>
      <c r="H298" s="323"/>
      <c r="I298" s="323"/>
      <c r="J298" s="323"/>
      <c r="K298" s="323"/>
      <c r="L298" s="323"/>
      <c r="M298" s="323"/>
      <c r="N298" s="323"/>
      <c r="O298" s="323"/>
      <c r="P298" s="323"/>
      <c r="Q298" s="322"/>
      <c r="R298" s="322"/>
    </row>
    <row r="299" spans="5:18" x14ac:dyDescent="0.25">
      <c r="E299" s="323"/>
      <c r="F299" s="323"/>
      <c r="G299" s="323"/>
      <c r="H299" s="323"/>
      <c r="I299" s="323"/>
      <c r="J299" s="323"/>
      <c r="K299" s="323"/>
      <c r="L299" s="323"/>
      <c r="M299" s="323"/>
      <c r="N299" s="323"/>
      <c r="O299" s="323"/>
      <c r="P299" s="323"/>
      <c r="Q299" s="322"/>
      <c r="R299" s="322"/>
    </row>
    <row r="300" spans="5:18" x14ac:dyDescent="0.25">
      <c r="E300" s="323"/>
      <c r="F300" s="323"/>
      <c r="G300" s="323"/>
      <c r="H300" s="323"/>
      <c r="I300" s="323"/>
      <c r="J300" s="323"/>
      <c r="K300" s="323"/>
      <c r="L300" s="323"/>
      <c r="M300" s="323"/>
      <c r="N300" s="323"/>
      <c r="O300" s="323"/>
      <c r="P300" s="323"/>
      <c r="Q300" s="322"/>
      <c r="R300" s="322"/>
    </row>
    <row r="301" spans="5:18" x14ac:dyDescent="0.25">
      <c r="E301" s="323"/>
      <c r="F301" s="323"/>
      <c r="G301" s="323"/>
      <c r="H301" s="323"/>
      <c r="I301" s="323"/>
      <c r="J301" s="323"/>
      <c r="K301" s="323"/>
      <c r="L301" s="323"/>
      <c r="M301" s="323"/>
      <c r="N301" s="323"/>
      <c r="O301" s="323"/>
      <c r="P301" s="323"/>
      <c r="Q301" s="322"/>
      <c r="R301" s="322"/>
    </row>
    <row r="302" spans="5:18" x14ac:dyDescent="0.25">
      <c r="E302" s="323"/>
      <c r="F302" s="323"/>
      <c r="G302" s="323"/>
      <c r="H302" s="323"/>
      <c r="I302" s="323"/>
      <c r="J302" s="323"/>
      <c r="K302" s="323"/>
      <c r="L302" s="323"/>
      <c r="M302" s="323"/>
      <c r="N302" s="323"/>
      <c r="O302" s="323"/>
      <c r="P302" s="323"/>
      <c r="Q302" s="322"/>
      <c r="R302" s="322"/>
    </row>
    <row r="303" spans="5:18" x14ac:dyDescent="0.25">
      <c r="E303" s="323"/>
      <c r="F303" s="323"/>
      <c r="G303" s="323"/>
      <c r="H303" s="323"/>
      <c r="I303" s="323"/>
      <c r="J303" s="323"/>
      <c r="K303" s="323"/>
      <c r="L303" s="323"/>
      <c r="M303" s="323"/>
      <c r="N303" s="323"/>
      <c r="O303" s="323"/>
      <c r="P303" s="323"/>
      <c r="Q303" s="322"/>
      <c r="R303" s="322"/>
    </row>
    <row r="304" spans="5:18" x14ac:dyDescent="0.25">
      <c r="E304" s="323"/>
      <c r="F304" s="323"/>
      <c r="G304" s="323"/>
      <c r="H304" s="323"/>
      <c r="I304" s="323"/>
      <c r="J304" s="323"/>
      <c r="K304" s="323"/>
      <c r="L304" s="323"/>
      <c r="M304" s="323"/>
      <c r="N304" s="323"/>
      <c r="O304" s="323"/>
      <c r="P304" s="323"/>
      <c r="Q304" s="322"/>
      <c r="R304" s="322"/>
    </row>
    <row r="305" spans="5:18" x14ac:dyDescent="0.25">
      <c r="E305" s="323"/>
      <c r="F305" s="323"/>
      <c r="G305" s="323"/>
      <c r="H305" s="323"/>
      <c r="I305" s="323"/>
      <c r="J305" s="323"/>
      <c r="K305" s="323"/>
      <c r="L305" s="323"/>
      <c r="M305" s="323"/>
      <c r="N305" s="323"/>
      <c r="O305" s="323"/>
      <c r="P305" s="323"/>
      <c r="Q305" s="322"/>
      <c r="R305" s="322"/>
    </row>
    <row r="306" spans="5:18" x14ac:dyDescent="0.25">
      <c r="E306" s="323"/>
      <c r="F306" s="323"/>
      <c r="G306" s="323"/>
      <c r="H306" s="323"/>
      <c r="I306" s="323"/>
      <c r="J306" s="323"/>
      <c r="K306" s="323"/>
      <c r="L306" s="323"/>
      <c r="M306" s="323"/>
      <c r="N306" s="323"/>
      <c r="O306" s="323"/>
      <c r="P306" s="323"/>
      <c r="Q306" s="322"/>
      <c r="R306" s="322"/>
    </row>
    <row r="307" spans="5:18" x14ac:dyDescent="0.25">
      <c r="E307" s="323"/>
      <c r="F307" s="323"/>
      <c r="G307" s="323"/>
      <c r="H307" s="323"/>
      <c r="I307" s="323"/>
      <c r="J307" s="323"/>
      <c r="K307" s="323"/>
      <c r="L307" s="323"/>
      <c r="M307" s="323"/>
      <c r="N307" s="323"/>
      <c r="O307" s="323"/>
      <c r="P307" s="323"/>
      <c r="Q307" s="322"/>
      <c r="R307" s="322"/>
    </row>
    <row r="308" spans="5:18" x14ac:dyDescent="0.25">
      <c r="E308" s="323"/>
      <c r="F308" s="323"/>
      <c r="G308" s="323"/>
      <c r="H308" s="323"/>
      <c r="I308" s="323"/>
      <c r="J308" s="323"/>
      <c r="K308" s="323"/>
      <c r="L308" s="323"/>
      <c r="M308" s="323"/>
      <c r="N308" s="323"/>
      <c r="O308" s="323"/>
      <c r="P308" s="323"/>
      <c r="Q308" s="322"/>
      <c r="R308" s="322"/>
    </row>
    <row r="309" spans="5:18" x14ac:dyDescent="0.25">
      <c r="E309" s="323"/>
      <c r="F309" s="323"/>
      <c r="G309" s="323"/>
      <c r="H309" s="323"/>
      <c r="I309" s="323"/>
      <c r="J309" s="323"/>
      <c r="K309" s="323"/>
      <c r="L309" s="323"/>
      <c r="M309" s="323"/>
      <c r="N309" s="323"/>
      <c r="O309" s="323"/>
      <c r="P309" s="323"/>
      <c r="Q309" s="322"/>
      <c r="R309" s="322"/>
    </row>
    <row r="310" spans="5:18" x14ac:dyDescent="0.25">
      <c r="E310" s="323"/>
      <c r="F310" s="323"/>
      <c r="G310" s="323"/>
      <c r="H310" s="323"/>
      <c r="I310" s="323"/>
      <c r="J310" s="323"/>
      <c r="K310" s="323"/>
      <c r="L310" s="323"/>
      <c r="M310" s="323"/>
      <c r="N310" s="323"/>
      <c r="O310" s="323"/>
      <c r="P310" s="323"/>
      <c r="Q310" s="322"/>
      <c r="R310" s="322"/>
    </row>
    <row r="311" spans="5:18" x14ac:dyDescent="0.25">
      <c r="E311" s="323"/>
      <c r="F311" s="323"/>
      <c r="G311" s="323"/>
      <c r="H311" s="323"/>
      <c r="I311" s="323"/>
      <c r="J311" s="323"/>
      <c r="K311" s="323"/>
      <c r="L311" s="323"/>
      <c r="M311" s="323"/>
      <c r="N311" s="323"/>
      <c r="O311" s="323"/>
      <c r="P311" s="323"/>
      <c r="Q311" s="322"/>
      <c r="R311" s="322"/>
    </row>
    <row r="312" spans="5:18" x14ac:dyDescent="0.25">
      <c r="E312" s="323"/>
      <c r="F312" s="323"/>
      <c r="G312" s="323"/>
      <c r="H312" s="323"/>
      <c r="I312" s="323"/>
      <c r="J312" s="323"/>
      <c r="K312" s="323"/>
      <c r="L312" s="323"/>
      <c r="M312" s="323"/>
      <c r="N312" s="323"/>
      <c r="O312" s="323"/>
      <c r="P312" s="323"/>
      <c r="Q312" s="322"/>
      <c r="R312" s="322"/>
    </row>
    <row r="313" spans="5:18" x14ac:dyDescent="0.25">
      <c r="E313" s="323"/>
      <c r="F313" s="323"/>
      <c r="G313" s="323"/>
      <c r="H313" s="323"/>
      <c r="I313" s="323"/>
      <c r="J313" s="323"/>
      <c r="K313" s="323"/>
      <c r="L313" s="323"/>
      <c r="M313" s="323"/>
      <c r="N313" s="323"/>
      <c r="O313" s="323"/>
      <c r="P313" s="323"/>
      <c r="Q313" s="322"/>
      <c r="R313" s="322"/>
    </row>
    <row r="314" spans="5:18" x14ac:dyDescent="0.25">
      <c r="E314" s="323"/>
      <c r="F314" s="323"/>
      <c r="G314" s="323"/>
      <c r="H314" s="323"/>
      <c r="I314" s="323"/>
      <c r="J314" s="323"/>
      <c r="K314" s="323"/>
      <c r="L314" s="323"/>
      <c r="M314" s="323"/>
      <c r="N314" s="323"/>
      <c r="O314" s="323"/>
      <c r="P314" s="323"/>
      <c r="Q314" s="322"/>
      <c r="R314" s="322"/>
    </row>
    <row r="315" spans="5:18" x14ac:dyDescent="0.25">
      <c r="E315" s="323"/>
      <c r="F315" s="323"/>
      <c r="G315" s="323"/>
      <c r="H315" s="323"/>
      <c r="I315" s="323"/>
      <c r="J315" s="323"/>
      <c r="K315" s="323"/>
      <c r="L315" s="323"/>
      <c r="M315" s="323"/>
      <c r="N315" s="323"/>
      <c r="O315" s="323"/>
      <c r="P315" s="323"/>
      <c r="Q315" s="322"/>
      <c r="R315" s="322"/>
    </row>
    <row r="316" spans="5:18" x14ac:dyDescent="0.25">
      <c r="E316" s="323"/>
      <c r="F316" s="323"/>
      <c r="G316" s="323"/>
      <c r="H316" s="323"/>
      <c r="I316" s="323"/>
      <c r="J316" s="323"/>
      <c r="K316" s="323"/>
      <c r="L316" s="323"/>
      <c r="M316" s="323"/>
      <c r="N316" s="323"/>
      <c r="O316" s="323"/>
      <c r="P316" s="323"/>
      <c r="Q316" s="322"/>
      <c r="R316" s="322"/>
    </row>
    <row r="317" spans="5:18" x14ac:dyDescent="0.25">
      <c r="E317" s="323"/>
      <c r="F317" s="323"/>
      <c r="G317" s="323"/>
      <c r="H317" s="323"/>
      <c r="I317" s="323"/>
      <c r="J317" s="323"/>
      <c r="K317" s="323"/>
      <c r="L317" s="323"/>
      <c r="M317" s="323"/>
      <c r="N317" s="323"/>
      <c r="O317" s="323"/>
      <c r="P317" s="323"/>
      <c r="Q317" s="322"/>
      <c r="R317" s="322"/>
    </row>
    <row r="318" spans="5:18" x14ac:dyDescent="0.25">
      <c r="E318" s="323"/>
      <c r="F318" s="323"/>
      <c r="G318" s="323"/>
      <c r="H318" s="323"/>
      <c r="I318" s="323"/>
      <c r="J318" s="323"/>
      <c r="K318" s="323"/>
      <c r="L318" s="323"/>
      <c r="M318" s="323"/>
      <c r="N318" s="323"/>
      <c r="O318" s="323"/>
      <c r="P318" s="323"/>
      <c r="Q318" s="322"/>
      <c r="R318" s="322"/>
    </row>
    <row r="319" spans="5:18" x14ac:dyDescent="0.25">
      <c r="E319" s="323"/>
      <c r="F319" s="323"/>
      <c r="G319" s="323"/>
      <c r="H319" s="323"/>
      <c r="I319" s="323"/>
      <c r="J319" s="323"/>
      <c r="K319" s="323"/>
      <c r="L319" s="323"/>
      <c r="M319" s="323"/>
      <c r="N319" s="323"/>
      <c r="O319" s="323"/>
      <c r="P319" s="323"/>
      <c r="Q319" s="322"/>
      <c r="R319" s="322"/>
    </row>
    <row r="320" spans="5:18" x14ac:dyDescent="0.25">
      <c r="E320" s="323"/>
      <c r="F320" s="323"/>
      <c r="G320" s="323"/>
      <c r="H320" s="323"/>
      <c r="I320" s="323"/>
      <c r="J320" s="323"/>
      <c r="K320" s="323"/>
      <c r="L320" s="323"/>
      <c r="M320" s="323"/>
      <c r="N320" s="323"/>
      <c r="O320" s="323"/>
      <c r="P320" s="323"/>
      <c r="Q320" s="322"/>
      <c r="R320" s="322"/>
    </row>
    <row r="321" spans="5:18" x14ac:dyDescent="0.25">
      <c r="E321" s="323"/>
      <c r="F321" s="323"/>
      <c r="G321" s="323"/>
      <c r="H321" s="323"/>
      <c r="I321" s="323"/>
      <c r="J321" s="323"/>
      <c r="K321" s="323"/>
      <c r="L321" s="323"/>
      <c r="M321" s="323"/>
      <c r="N321" s="323"/>
      <c r="O321" s="323"/>
      <c r="P321" s="323"/>
      <c r="Q321" s="322"/>
      <c r="R321" s="322"/>
    </row>
    <row r="322" spans="5:18" x14ac:dyDescent="0.25">
      <c r="E322" s="323"/>
      <c r="F322" s="323"/>
      <c r="G322" s="323"/>
      <c r="H322" s="323"/>
      <c r="I322" s="323"/>
      <c r="J322" s="323"/>
      <c r="K322" s="323"/>
      <c r="L322" s="323"/>
      <c r="M322" s="323"/>
      <c r="N322" s="323"/>
      <c r="O322" s="323"/>
      <c r="P322" s="323"/>
      <c r="Q322" s="322"/>
      <c r="R322" s="322"/>
    </row>
    <row r="323" spans="5:18" x14ac:dyDescent="0.25">
      <c r="E323" s="323"/>
      <c r="F323" s="323"/>
      <c r="G323" s="323"/>
      <c r="H323" s="323"/>
      <c r="I323" s="323"/>
      <c r="J323" s="323"/>
      <c r="K323" s="323"/>
      <c r="L323" s="323"/>
      <c r="M323" s="323"/>
      <c r="N323" s="323"/>
      <c r="O323" s="323"/>
      <c r="P323" s="323"/>
      <c r="Q323" s="322"/>
      <c r="R323" s="322"/>
    </row>
    <row r="324" spans="5:18" x14ac:dyDescent="0.25">
      <c r="E324" s="323"/>
      <c r="F324" s="323"/>
      <c r="G324" s="323"/>
      <c r="H324" s="323"/>
      <c r="I324" s="323"/>
      <c r="J324" s="323"/>
      <c r="K324" s="323"/>
      <c r="L324" s="323"/>
      <c r="M324" s="323"/>
      <c r="N324" s="323"/>
      <c r="O324" s="323"/>
      <c r="P324" s="323"/>
      <c r="Q324" s="322"/>
      <c r="R324" s="322"/>
    </row>
    <row r="325" spans="5:18" x14ac:dyDescent="0.25">
      <c r="E325" s="323"/>
      <c r="F325" s="323"/>
      <c r="G325" s="323"/>
      <c r="H325" s="323"/>
      <c r="I325" s="323"/>
      <c r="J325" s="323"/>
      <c r="K325" s="323"/>
      <c r="L325" s="323"/>
      <c r="M325" s="323"/>
      <c r="N325" s="323"/>
      <c r="O325" s="323"/>
      <c r="P325" s="323"/>
      <c r="Q325" s="322"/>
      <c r="R325" s="322"/>
    </row>
    <row r="326" spans="5:18" x14ac:dyDescent="0.25">
      <c r="E326" s="323"/>
      <c r="F326" s="323"/>
      <c r="G326" s="323"/>
      <c r="H326" s="323"/>
      <c r="I326" s="323"/>
      <c r="J326" s="323"/>
      <c r="K326" s="323"/>
      <c r="L326" s="323"/>
      <c r="M326" s="323"/>
      <c r="N326" s="323"/>
      <c r="O326" s="323"/>
      <c r="P326" s="323"/>
      <c r="Q326" s="322"/>
      <c r="R326" s="322"/>
    </row>
    <row r="327" spans="5:18" x14ac:dyDescent="0.25">
      <c r="E327" s="323"/>
      <c r="F327" s="323"/>
      <c r="G327" s="323"/>
      <c r="H327" s="323"/>
      <c r="I327" s="323"/>
      <c r="J327" s="323"/>
      <c r="K327" s="323"/>
      <c r="L327" s="323"/>
      <c r="M327" s="323"/>
      <c r="N327" s="323"/>
      <c r="O327" s="323"/>
      <c r="P327" s="323"/>
      <c r="Q327" s="322"/>
      <c r="R327" s="322"/>
    </row>
    <row r="328" spans="5:18" x14ac:dyDescent="0.25">
      <c r="E328" s="323"/>
      <c r="F328" s="323"/>
      <c r="G328" s="323"/>
      <c r="H328" s="323"/>
      <c r="I328" s="323"/>
      <c r="J328" s="323"/>
      <c r="K328" s="323"/>
      <c r="L328" s="323"/>
      <c r="M328" s="323"/>
      <c r="N328" s="323"/>
      <c r="O328" s="323"/>
      <c r="P328" s="323"/>
      <c r="Q328" s="322"/>
      <c r="R328" s="322"/>
    </row>
    <row r="329" spans="5:18" x14ac:dyDescent="0.25">
      <c r="E329" s="323"/>
      <c r="F329" s="323"/>
      <c r="G329" s="323"/>
      <c r="H329" s="323"/>
      <c r="I329" s="323"/>
      <c r="J329" s="323"/>
      <c r="K329" s="323"/>
      <c r="L329" s="323"/>
      <c r="M329" s="323"/>
      <c r="N329" s="323"/>
      <c r="O329" s="323"/>
      <c r="P329" s="323"/>
      <c r="Q329" s="322"/>
      <c r="R329" s="322"/>
    </row>
    <row r="330" spans="5:18" x14ac:dyDescent="0.25">
      <c r="E330" s="323"/>
      <c r="F330" s="323"/>
      <c r="G330" s="323"/>
      <c r="H330" s="323"/>
      <c r="I330" s="323"/>
      <c r="J330" s="323"/>
      <c r="K330" s="323"/>
      <c r="L330" s="323"/>
      <c r="M330" s="323"/>
      <c r="N330" s="323"/>
      <c r="O330" s="323"/>
      <c r="P330" s="323"/>
      <c r="Q330" s="322"/>
      <c r="R330" s="322"/>
    </row>
    <row r="331" spans="5:18" x14ac:dyDescent="0.25">
      <c r="E331" s="323"/>
      <c r="F331" s="323"/>
      <c r="G331" s="323"/>
      <c r="H331" s="323"/>
      <c r="I331" s="323"/>
      <c r="J331" s="323"/>
      <c r="K331" s="323"/>
      <c r="L331" s="323"/>
      <c r="M331" s="323"/>
      <c r="N331" s="323"/>
      <c r="O331" s="323"/>
      <c r="P331" s="323"/>
      <c r="Q331" s="322"/>
      <c r="R331" s="322"/>
    </row>
    <row r="332" spans="5:18" x14ac:dyDescent="0.25">
      <c r="E332" s="323"/>
      <c r="F332" s="323"/>
      <c r="G332" s="323"/>
      <c r="H332" s="323"/>
      <c r="I332" s="323"/>
      <c r="J332" s="323"/>
      <c r="K332" s="323"/>
      <c r="L332" s="323"/>
      <c r="M332" s="323"/>
      <c r="N332" s="323"/>
      <c r="O332" s="323"/>
      <c r="P332" s="323"/>
      <c r="Q332" s="322"/>
      <c r="R332" s="322"/>
    </row>
    <row r="333" spans="5:18" x14ac:dyDescent="0.25">
      <c r="E333" s="323"/>
      <c r="F333" s="323"/>
      <c r="G333" s="323"/>
      <c r="H333" s="323"/>
      <c r="I333" s="323"/>
      <c r="J333" s="323"/>
      <c r="K333" s="323"/>
      <c r="L333" s="323"/>
      <c r="M333" s="323"/>
      <c r="N333" s="323"/>
      <c r="O333" s="323"/>
      <c r="P333" s="323"/>
      <c r="Q333" s="322"/>
      <c r="R333" s="322"/>
    </row>
    <row r="334" spans="5:18" x14ac:dyDescent="0.25">
      <c r="E334" s="323"/>
      <c r="F334" s="323"/>
      <c r="G334" s="323"/>
      <c r="H334" s="323"/>
      <c r="I334" s="323"/>
      <c r="J334" s="323"/>
      <c r="K334" s="323"/>
      <c r="L334" s="323"/>
      <c r="M334" s="323"/>
      <c r="N334" s="323"/>
      <c r="O334" s="323"/>
      <c r="P334" s="323"/>
      <c r="Q334" s="322"/>
      <c r="R334" s="322"/>
    </row>
    <row r="335" spans="5:18" x14ac:dyDescent="0.25">
      <c r="E335" s="323"/>
      <c r="F335" s="323"/>
      <c r="G335" s="323"/>
      <c r="H335" s="323"/>
      <c r="I335" s="323"/>
      <c r="J335" s="323"/>
      <c r="K335" s="323"/>
      <c r="L335" s="323"/>
      <c r="M335" s="323"/>
      <c r="N335" s="323"/>
      <c r="O335" s="323"/>
      <c r="P335" s="323"/>
      <c r="Q335" s="322"/>
      <c r="R335" s="322"/>
    </row>
    <row r="336" spans="5:18" x14ac:dyDescent="0.25">
      <c r="E336" s="323"/>
      <c r="F336" s="323"/>
      <c r="G336" s="323"/>
      <c r="H336" s="323"/>
      <c r="I336" s="323"/>
      <c r="J336" s="323"/>
      <c r="K336" s="323"/>
      <c r="L336" s="323"/>
      <c r="M336" s="323"/>
      <c r="N336" s="323"/>
      <c r="O336" s="323"/>
      <c r="P336" s="323"/>
      <c r="Q336" s="322"/>
      <c r="R336" s="322"/>
    </row>
    <row r="337" spans="5:18" x14ac:dyDescent="0.25">
      <c r="E337" s="323"/>
      <c r="F337" s="323"/>
      <c r="G337" s="323"/>
      <c r="H337" s="323"/>
      <c r="I337" s="323"/>
      <c r="J337" s="323"/>
      <c r="K337" s="323"/>
      <c r="L337" s="323"/>
      <c r="M337" s="323"/>
      <c r="N337" s="323"/>
      <c r="O337" s="323"/>
      <c r="P337" s="323"/>
      <c r="Q337" s="322"/>
      <c r="R337" s="322"/>
    </row>
    <row r="338" spans="5:18" x14ac:dyDescent="0.25">
      <c r="E338" s="323"/>
      <c r="F338" s="323"/>
      <c r="G338" s="323"/>
      <c r="H338" s="323"/>
      <c r="I338" s="323"/>
      <c r="J338" s="323"/>
      <c r="K338" s="323"/>
      <c r="L338" s="323"/>
      <c r="M338" s="323"/>
      <c r="N338" s="323"/>
      <c r="O338" s="323"/>
      <c r="P338" s="323"/>
      <c r="Q338" s="322"/>
      <c r="R338" s="322"/>
    </row>
    <row r="339" spans="5:18" x14ac:dyDescent="0.25">
      <c r="E339" s="323"/>
      <c r="F339" s="323"/>
      <c r="G339" s="323"/>
      <c r="H339" s="323"/>
      <c r="I339" s="323"/>
      <c r="J339" s="323"/>
      <c r="K339" s="323"/>
      <c r="L339" s="323"/>
      <c r="M339" s="323"/>
      <c r="N339" s="323"/>
      <c r="O339" s="323"/>
      <c r="P339" s="323"/>
      <c r="Q339" s="322"/>
      <c r="R339" s="322"/>
    </row>
    <row r="340" spans="5:18" x14ac:dyDescent="0.25">
      <c r="E340" s="323"/>
      <c r="F340" s="323"/>
      <c r="G340" s="323"/>
      <c r="H340" s="323"/>
      <c r="I340" s="323"/>
      <c r="J340" s="323"/>
      <c r="K340" s="323"/>
      <c r="L340" s="323"/>
      <c r="M340" s="323"/>
      <c r="N340" s="323"/>
      <c r="O340" s="323"/>
      <c r="P340" s="323"/>
      <c r="Q340" s="322"/>
      <c r="R340" s="322"/>
    </row>
    <row r="341" spans="5:18" x14ac:dyDescent="0.25">
      <c r="E341" s="323"/>
      <c r="F341" s="323"/>
      <c r="G341" s="323"/>
      <c r="H341" s="323"/>
      <c r="I341" s="323"/>
      <c r="J341" s="323"/>
      <c r="K341" s="323"/>
      <c r="L341" s="323"/>
      <c r="M341" s="323"/>
      <c r="N341" s="323"/>
      <c r="O341" s="323"/>
      <c r="P341" s="323"/>
      <c r="Q341" s="322"/>
      <c r="R341" s="322"/>
    </row>
    <row r="342" spans="5:18" x14ac:dyDescent="0.25">
      <c r="E342" s="323"/>
      <c r="F342" s="323"/>
      <c r="G342" s="323"/>
      <c r="H342" s="323"/>
      <c r="I342" s="323"/>
      <c r="J342" s="323"/>
      <c r="K342" s="323"/>
      <c r="L342" s="323"/>
      <c r="M342" s="323"/>
      <c r="N342" s="323"/>
      <c r="O342" s="323"/>
      <c r="P342" s="323"/>
      <c r="Q342" s="322"/>
      <c r="R342" s="322"/>
    </row>
    <row r="343" spans="5:18" x14ac:dyDescent="0.25">
      <c r="E343" s="323"/>
      <c r="F343" s="323"/>
      <c r="G343" s="323"/>
      <c r="H343" s="323"/>
      <c r="I343" s="323"/>
      <c r="J343" s="323"/>
      <c r="K343" s="323"/>
      <c r="L343" s="323"/>
      <c r="M343" s="323"/>
      <c r="N343" s="323"/>
      <c r="O343" s="323"/>
      <c r="P343" s="323"/>
      <c r="Q343" s="322"/>
      <c r="R343" s="322"/>
    </row>
    <row r="344" spans="5:18" x14ac:dyDescent="0.25">
      <c r="E344" s="323"/>
      <c r="F344" s="323"/>
      <c r="G344" s="323"/>
      <c r="H344" s="323"/>
      <c r="I344" s="323"/>
      <c r="J344" s="323"/>
      <c r="K344" s="323"/>
      <c r="L344" s="323"/>
      <c r="M344" s="323"/>
      <c r="N344" s="323"/>
      <c r="O344" s="323"/>
      <c r="P344" s="323"/>
      <c r="Q344" s="322"/>
      <c r="R344" s="322"/>
    </row>
    <row r="345" spans="5:18" x14ac:dyDescent="0.25">
      <c r="E345" s="323"/>
      <c r="F345" s="323"/>
      <c r="G345" s="323"/>
      <c r="H345" s="323"/>
      <c r="I345" s="323"/>
      <c r="J345" s="323"/>
      <c r="K345" s="323"/>
      <c r="L345" s="323"/>
      <c r="M345" s="323"/>
      <c r="N345" s="323"/>
      <c r="O345" s="323"/>
      <c r="P345" s="323"/>
      <c r="Q345" s="322"/>
      <c r="R345" s="322"/>
    </row>
    <row r="346" spans="5:18" x14ac:dyDescent="0.25">
      <c r="E346" s="323"/>
      <c r="F346" s="323"/>
      <c r="G346" s="323"/>
      <c r="H346" s="323"/>
      <c r="I346" s="323"/>
      <c r="J346" s="323"/>
      <c r="K346" s="323"/>
      <c r="L346" s="323"/>
      <c r="M346" s="323"/>
      <c r="N346" s="323"/>
      <c r="O346" s="323"/>
      <c r="P346" s="323"/>
      <c r="Q346" s="322"/>
      <c r="R346" s="322"/>
    </row>
    <row r="347" spans="5:18" x14ac:dyDescent="0.25">
      <c r="E347" s="323"/>
      <c r="F347" s="323"/>
      <c r="G347" s="323"/>
      <c r="H347" s="323"/>
      <c r="I347" s="323"/>
      <c r="J347" s="323"/>
      <c r="K347" s="323"/>
      <c r="L347" s="323"/>
      <c r="M347" s="323"/>
      <c r="N347" s="323"/>
      <c r="O347" s="323"/>
      <c r="P347" s="323"/>
      <c r="Q347" s="322"/>
      <c r="R347" s="322"/>
    </row>
    <row r="348" spans="5:18" x14ac:dyDescent="0.25">
      <c r="E348" s="323"/>
      <c r="F348" s="323"/>
      <c r="G348" s="323"/>
      <c r="H348" s="323"/>
      <c r="I348" s="323"/>
      <c r="J348" s="323"/>
      <c r="K348" s="323"/>
      <c r="L348" s="323"/>
      <c r="M348" s="323"/>
      <c r="N348" s="323"/>
      <c r="O348" s="323"/>
      <c r="P348" s="323"/>
      <c r="Q348" s="322"/>
      <c r="R348" s="322"/>
    </row>
    <row r="349" spans="5:18" x14ac:dyDescent="0.25">
      <c r="E349" s="323"/>
      <c r="F349" s="323"/>
      <c r="G349" s="323"/>
      <c r="H349" s="323"/>
      <c r="I349" s="323"/>
      <c r="J349" s="323"/>
      <c r="K349" s="323"/>
      <c r="L349" s="323"/>
      <c r="M349" s="323"/>
      <c r="N349" s="323"/>
      <c r="O349" s="323"/>
      <c r="P349" s="323"/>
      <c r="Q349" s="322"/>
      <c r="R349" s="322"/>
    </row>
    <row r="350" spans="5:18" x14ac:dyDescent="0.25">
      <c r="E350" s="323"/>
      <c r="F350" s="323"/>
      <c r="G350" s="323"/>
      <c r="H350" s="323"/>
      <c r="I350" s="323"/>
      <c r="J350" s="323"/>
      <c r="K350" s="323"/>
      <c r="L350" s="323"/>
      <c r="M350" s="323"/>
      <c r="N350" s="323"/>
      <c r="O350" s="323"/>
      <c r="P350" s="323"/>
      <c r="Q350" s="322"/>
      <c r="R350" s="322"/>
    </row>
    <row r="351" spans="5:18" x14ac:dyDescent="0.25">
      <c r="E351" s="323"/>
      <c r="F351" s="323"/>
      <c r="G351" s="323"/>
      <c r="H351" s="323"/>
      <c r="I351" s="323"/>
      <c r="J351" s="323"/>
      <c r="K351" s="323"/>
      <c r="L351" s="323"/>
      <c r="M351" s="323"/>
      <c r="N351" s="323"/>
      <c r="O351" s="323"/>
      <c r="P351" s="323"/>
      <c r="Q351" s="322"/>
      <c r="R351" s="322"/>
    </row>
    <row r="352" spans="5:18" x14ac:dyDescent="0.25">
      <c r="E352" s="323"/>
      <c r="F352" s="323"/>
      <c r="G352" s="323"/>
      <c r="H352" s="323"/>
      <c r="I352" s="323"/>
      <c r="J352" s="323"/>
      <c r="K352" s="323"/>
      <c r="L352" s="323"/>
      <c r="M352" s="323"/>
      <c r="N352" s="323"/>
      <c r="O352" s="323"/>
      <c r="P352" s="323"/>
      <c r="Q352" s="322"/>
      <c r="R352" s="322"/>
    </row>
    <row r="353" spans="5:18" x14ac:dyDescent="0.25">
      <c r="E353" s="323"/>
      <c r="F353" s="323"/>
      <c r="G353" s="323"/>
      <c r="H353" s="323"/>
      <c r="I353" s="323"/>
      <c r="J353" s="323"/>
      <c r="K353" s="323"/>
      <c r="L353" s="323"/>
      <c r="M353" s="323"/>
      <c r="N353" s="323"/>
      <c r="O353" s="323"/>
      <c r="P353" s="323"/>
      <c r="Q353" s="322"/>
      <c r="R353" s="322"/>
    </row>
    <row r="354" spans="5:18" x14ac:dyDescent="0.25">
      <c r="E354" s="323"/>
      <c r="F354" s="323"/>
      <c r="G354" s="323"/>
      <c r="H354" s="323"/>
      <c r="I354" s="323"/>
      <c r="J354" s="323"/>
      <c r="K354" s="323"/>
      <c r="L354" s="323"/>
      <c r="M354" s="323"/>
      <c r="N354" s="323"/>
      <c r="O354" s="323"/>
      <c r="P354" s="323"/>
      <c r="Q354" s="322"/>
      <c r="R354" s="322"/>
    </row>
    <row r="355" spans="5:18" x14ac:dyDescent="0.25">
      <c r="E355" s="323"/>
      <c r="F355" s="323"/>
      <c r="G355" s="323"/>
      <c r="H355" s="323"/>
      <c r="I355" s="323"/>
      <c r="J355" s="323"/>
      <c r="K355" s="323"/>
      <c r="L355" s="323"/>
      <c r="M355" s="323"/>
      <c r="N355" s="323"/>
      <c r="O355" s="323"/>
      <c r="P355" s="323"/>
      <c r="Q355" s="322"/>
      <c r="R355" s="322"/>
    </row>
    <row r="356" spans="5:18" x14ac:dyDescent="0.25">
      <c r="E356" s="323"/>
      <c r="F356" s="323"/>
      <c r="G356" s="323"/>
      <c r="H356" s="323"/>
      <c r="I356" s="323"/>
      <c r="J356" s="323"/>
      <c r="K356" s="323"/>
      <c r="L356" s="323"/>
      <c r="M356" s="323"/>
      <c r="N356" s="323"/>
      <c r="O356" s="323"/>
      <c r="P356" s="323"/>
      <c r="Q356" s="322"/>
      <c r="R356" s="322"/>
    </row>
    <row r="357" spans="5:18" x14ac:dyDescent="0.25">
      <c r="E357" s="323"/>
      <c r="F357" s="323"/>
      <c r="G357" s="323"/>
      <c r="H357" s="323"/>
      <c r="I357" s="323"/>
      <c r="J357" s="323"/>
      <c r="K357" s="323"/>
      <c r="L357" s="323"/>
      <c r="M357" s="323"/>
      <c r="N357" s="323"/>
      <c r="O357" s="323"/>
      <c r="P357" s="323"/>
      <c r="Q357" s="322"/>
      <c r="R357" s="322"/>
    </row>
    <row r="358" spans="5:18" x14ac:dyDescent="0.25">
      <c r="E358" s="323"/>
      <c r="F358" s="323"/>
      <c r="G358" s="323"/>
      <c r="H358" s="323"/>
      <c r="I358" s="323"/>
      <c r="J358" s="323"/>
      <c r="K358" s="323"/>
      <c r="L358" s="323"/>
      <c r="M358" s="323"/>
      <c r="N358" s="323"/>
      <c r="O358" s="323"/>
      <c r="P358" s="323"/>
      <c r="Q358" s="322"/>
      <c r="R358" s="322"/>
    </row>
    <row r="359" spans="5:18" x14ac:dyDescent="0.25">
      <c r="E359" s="323"/>
      <c r="F359" s="323"/>
      <c r="G359" s="323"/>
      <c r="H359" s="323"/>
      <c r="I359" s="323"/>
      <c r="J359" s="323"/>
      <c r="K359" s="323"/>
      <c r="L359" s="323"/>
      <c r="M359" s="323"/>
      <c r="N359" s="323"/>
      <c r="O359" s="323"/>
      <c r="P359" s="323"/>
      <c r="Q359" s="322"/>
      <c r="R359" s="322"/>
    </row>
    <row r="360" spans="5:18" x14ac:dyDescent="0.25">
      <c r="E360" s="323"/>
      <c r="F360" s="323"/>
      <c r="G360" s="323"/>
      <c r="H360" s="323"/>
      <c r="I360" s="323"/>
      <c r="J360" s="323"/>
      <c r="K360" s="323"/>
      <c r="L360" s="323"/>
      <c r="M360" s="323"/>
      <c r="N360" s="323"/>
      <c r="O360" s="323"/>
      <c r="P360" s="323"/>
      <c r="Q360" s="322"/>
      <c r="R360" s="322"/>
    </row>
    <row r="361" spans="5:18" x14ac:dyDescent="0.25">
      <c r="E361" s="323"/>
      <c r="F361" s="323"/>
      <c r="G361" s="323"/>
      <c r="H361" s="323"/>
      <c r="I361" s="323"/>
      <c r="J361" s="323"/>
      <c r="K361" s="323"/>
      <c r="L361" s="323"/>
      <c r="M361" s="323"/>
      <c r="N361" s="323"/>
      <c r="O361" s="323"/>
      <c r="P361" s="323"/>
      <c r="Q361" s="322"/>
      <c r="R361" s="322"/>
    </row>
    <row r="362" spans="5:18" x14ac:dyDescent="0.25">
      <c r="E362" s="323"/>
      <c r="F362" s="323"/>
      <c r="G362" s="323"/>
      <c r="H362" s="323"/>
      <c r="I362" s="323"/>
      <c r="J362" s="323"/>
      <c r="K362" s="323"/>
      <c r="L362" s="323"/>
      <c r="M362" s="323"/>
      <c r="N362" s="323"/>
      <c r="O362" s="323"/>
      <c r="P362" s="323"/>
      <c r="Q362" s="322"/>
      <c r="R362" s="322"/>
    </row>
    <row r="363" spans="5:18" x14ac:dyDescent="0.25">
      <c r="E363" s="323"/>
      <c r="F363" s="323"/>
      <c r="G363" s="323"/>
      <c r="H363" s="323"/>
      <c r="I363" s="323"/>
      <c r="J363" s="323"/>
      <c r="K363" s="323"/>
      <c r="L363" s="323"/>
      <c r="M363" s="323"/>
      <c r="N363" s="323"/>
      <c r="O363" s="323"/>
      <c r="P363" s="323"/>
      <c r="Q363" s="322"/>
      <c r="R363" s="322"/>
    </row>
    <row r="364" spans="5:18" x14ac:dyDescent="0.25">
      <c r="E364" s="323"/>
      <c r="F364" s="323"/>
      <c r="G364" s="323"/>
      <c r="H364" s="323"/>
      <c r="I364" s="323"/>
      <c r="J364" s="323"/>
      <c r="K364" s="323"/>
      <c r="L364" s="323"/>
      <c r="M364" s="323"/>
      <c r="N364" s="323"/>
      <c r="O364" s="323"/>
      <c r="P364" s="323"/>
      <c r="Q364" s="322"/>
      <c r="R364" s="322"/>
    </row>
    <row r="365" spans="5:18" x14ac:dyDescent="0.25">
      <c r="E365" s="323"/>
      <c r="F365" s="323"/>
      <c r="G365" s="323"/>
      <c r="H365" s="323"/>
      <c r="I365" s="323"/>
      <c r="J365" s="323"/>
      <c r="K365" s="323"/>
      <c r="L365" s="323"/>
      <c r="M365" s="323"/>
      <c r="N365" s="323"/>
      <c r="O365" s="323"/>
      <c r="P365" s="323"/>
      <c r="Q365" s="322"/>
      <c r="R365" s="322"/>
    </row>
    <row r="366" spans="5:18" x14ac:dyDescent="0.25">
      <c r="E366" s="323"/>
      <c r="F366" s="323"/>
      <c r="G366" s="323"/>
      <c r="H366" s="323"/>
      <c r="I366" s="323"/>
      <c r="J366" s="323"/>
      <c r="K366" s="323"/>
      <c r="L366" s="323"/>
      <c r="M366" s="323"/>
      <c r="N366" s="323"/>
      <c r="O366" s="323"/>
      <c r="P366" s="323"/>
      <c r="Q366" s="322"/>
      <c r="R366" s="322"/>
    </row>
    <row r="367" spans="5:18" x14ac:dyDescent="0.25">
      <c r="E367" s="323"/>
      <c r="F367" s="323"/>
      <c r="G367" s="323"/>
      <c r="H367" s="323"/>
      <c r="I367" s="323"/>
      <c r="J367" s="323"/>
      <c r="K367" s="323"/>
      <c r="L367" s="323"/>
      <c r="M367" s="323"/>
      <c r="N367" s="323"/>
      <c r="O367" s="323"/>
      <c r="P367" s="323"/>
      <c r="Q367" s="322"/>
      <c r="R367" s="322"/>
    </row>
    <row r="368" spans="5:18" x14ac:dyDescent="0.25">
      <c r="E368" s="323"/>
      <c r="F368" s="323"/>
      <c r="G368" s="323"/>
      <c r="H368" s="323"/>
      <c r="I368" s="323"/>
      <c r="J368" s="323"/>
      <c r="K368" s="323"/>
      <c r="L368" s="323"/>
      <c r="M368" s="323"/>
      <c r="N368" s="323"/>
      <c r="O368" s="323"/>
      <c r="P368" s="323"/>
      <c r="Q368" s="322"/>
      <c r="R368" s="322"/>
    </row>
    <row r="369" spans="5:18" x14ac:dyDescent="0.25">
      <c r="E369" s="323"/>
      <c r="F369" s="323"/>
      <c r="G369" s="323"/>
      <c r="H369" s="323"/>
      <c r="I369" s="323"/>
      <c r="J369" s="323"/>
      <c r="K369" s="323"/>
      <c r="L369" s="323"/>
      <c r="M369" s="323"/>
      <c r="N369" s="323"/>
      <c r="O369" s="323"/>
      <c r="P369" s="323"/>
      <c r="Q369" s="322"/>
      <c r="R369" s="322"/>
    </row>
    <row r="370" spans="5:18" x14ac:dyDescent="0.25">
      <c r="E370" s="323"/>
      <c r="F370" s="323"/>
      <c r="G370" s="323"/>
      <c r="H370" s="323"/>
      <c r="I370" s="323"/>
      <c r="J370" s="323"/>
      <c r="K370" s="323"/>
      <c r="L370" s="323"/>
      <c r="M370" s="323"/>
      <c r="N370" s="323"/>
      <c r="O370" s="323"/>
      <c r="P370" s="323"/>
      <c r="Q370" s="322"/>
      <c r="R370" s="322"/>
    </row>
    <row r="371" spans="5:18" x14ac:dyDescent="0.25">
      <c r="E371" s="323"/>
      <c r="F371" s="323"/>
      <c r="G371" s="323"/>
      <c r="H371" s="323"/>
      <c r="I371" s="323"/>
      <c r="J371" s="323"/>
      <c r="K371" s="323"/>
      <c r="L371" s="323"/>
      <c r="M371" s="323"/>
      <c r="N371" s="323"/>
      <c r="O371" s="323"/>
      <c r="P371" s="323"/>
      <c r="Q371" s="322"/>
      <c r="R371" s="322"/>
    </row>
    <row r="372" spans="5:18" x14ac:dyDescent="0.25">
      <c r="E372" s="323"/>
      <c r="F372" s="323"/>
      <c r="G372" s="323"/>
      <c r="H372" s="323"/>
      <c r="I372" s="323"/>
      <c r="J372" s="323"/>
      <c r="K372" s="323"/>
      <c r="L372" s="323"/>
      <c r="M372" s="323"/>
      <c r="N372" s="323"/>
      <c r="O372" s="323"/>
      <c r="P372" s="323"/>
      <c r="Q372" s="322"/>
      <c r="R372" s="322"/>
    </row>
    <row r="373" spans="5:18" x14ac:dyDescent="0.25">
      <c r="E373" s="323"/>
      <c r="F373" s="323"/>
      <c r="G373" s="323"/>
      <c r="H373" s="323"/>
      <c r="I373" s="323"/>
      <c r="J373" s="323"/>
      <c r="K373" s="323"/>
      <c r="L373" s="323"/>
      <c r="M373" s="323"/>
      <c r="N373" s="323"/>
      <c r="O373" s="323"/>
      <c r="P373" s="323"/>
      <c r="Q373" s="322"/>
      <c r="R373" s="322"/>
    </row>
    <row r="374" spans="5:18" x14ac:dyDescent="0.25">
      <c r="E374" s="323"/>
      <c r="F374" s="323"/>
      <c r="G374" s="323"/>
      <c r="H374" s="323"/>
      <c r="I374" s="323"/>
      <c r="J374" s="323"/>
      <c r="K374" s="323"/>
      <c r="L374" s="323"/>
      <c r="M374" s="323"/>
      <c r="N374" s="323"/>
      <c r="O374" s="323"/>
      <c r="P374" s="323"/>
      <c r="Q374" s="322"/>
      <c r="R374" s="322"/>
    </row>
    <row r="375" spans="5:18" x14ac:dyDescent="0.25">
      <c r="E375" s="323"/>
      <c r="F375" s="323"/>
      <c r="G375" s="323"/>
      <c r="H375" s="323"/>
      <c r="I375" s="323"/>
      <c r="J375" s="323"/>
      <c r="K375" s="323"/>
      <c r="L375" s="323"/>
      <c r="M375" s="323"/>
      <c r="N375" s="323"/>
      <c r="O375" s="323"/>
      <c r="P375" s="323"/>
      <c r="Q375" s="322"/>
      <c r="R375" s="322"/>
    </row>
    <row r="376" spans="5:18" x14ac:dyDescent="0.25">
      <c r="E376" s="323"/>
      <c r="F376" s="323"/>
      <c r="G376" s="323"/>
      <c r="H376" s="323"/>
      <c r="I376" s="323"/>
      <c r="J376" s="323"/>
      <c r="K376" s="323"/>
      <c r="L376" s="323"/>
      <c r="M376" s="323"/>
      <c r="N376" s="323"/>
      <c r="O376" s="323"/>
      <c r="P376" s="323"/>
      <c r="Q376" s="322"/>
      <c r="R376" s="322"/>
    </row>
    <row r="377" spans="5:18" x14ac:dyDescent="0.25">
      <c r="E377" s="323"/>
      <c r="F377" s="323"/>
      <c r="G377" s="323"/>
      <c r="H377" s="323"/>
      <c r="I377" s="323"/>
      <c r="J377" s="323"/>
      <c r="K377" s="323"/>
      <c r="L377" s="323"/>
      <c r="M377" s="323"/>
      <c r="N377" s="323"/>
      <c r="O377" s="323"/>
      <c r="P377" s="323"/>
      <c r="Q377" s="322"/>
      <c r="R377" s="322"/>
    </row>
    <row r="378" spans="5:18" x14ac:dyDescent="0.25">
      <c r="E378" s="323"/>
      <c r="F378" s="323"/>
      <c r="G378" s="323"/>
      <c r="H378" s="323"/>
      <c r="I378" s="323"/>
      <c r="J378" s="323"/>
      <c r="K378" s="323"/>
      <c r="L378" s="323"/>
      <c r="M378" s="323"/>
      <c r="N378" s="323"/>
      <c r="O378" s="323"/>
      <c r="P378" s="323"/>
      <c r="Q378" s="322"/>
      <c r="R378" s="322"/>
    </row>
    <row r="379" spans="5:18" x14ac:dyDescent="0.25">
      <c r="E379" s="323"/>
      <c r="F379" s="323"/>
      <c r="G379" s="323"/>
      <c r="H379" s="323"/>
      <c r="I379" s="323"/>
      <c r="J379" s="323"/>
      <c r="K379" s="323"/>
      <c r="L379" s="323"/>
      <c r="M379" s="323"/>
      <c r="N379" s="323"/>
      <c r="O379" s="323"/>
      <c r="P379" s="323"/>
      <c r="Q379" s="322"/>
      <c r="R379" s="322"/>
    </row>
    <row r="380" spans="5:18" x14ac:dyDescent="0.25">
      <c r="E380" s="323"/>
      <c r="F380" s="323"/>
      <c r="G380" s="323"/>
      <c r="H380" s="323"/>
      <c r="I380" s="323"/>
      <c r="J380" s="323"/>
      <c r="K380" s="323"/>
      <c r="L380" s="323"/>
      <c r="M380" s="323"/>
      <c r="N380" s="323"/>
      <c r="O380" s="323"/>
      <c r="P380" s="323"/>
      <c r="Q380" s="322"/>
      <c r="R380" s="322"/>
    </row>
    <row r="381" spans="5:18" x14ac:dyDescent="0.25">
      <c r="E381" s="323"/>
      <c r="F381" s="323"/>
      <c r="G381" s="323"/>
      <c r="H381" s="323"/>
      <c r="I381" s="323"/>
      <c r="J381" s="323"/>
      <c r="K381" s="323"/>
      <c r="L381" s="323"/>
      <c r="M381" s="323"/>
      <c r="N381" s="323"/>
      <c r="O381" s="323"/>
      <c r="P381" s="323"/>
      <c r="Q381" s="322"/>
      <c r="R381" s="322"/>
    </row>
    <row r="382" spans="5:18" x14ac:dyDescent="0.25">
      <c r="E382" s="323"/>
      <c r="F382" s="323"/>
      <c r="G382" s="323"/>
      <c r="H382" s="323"/>
      <c r="I382" s="323"/>
      <c r="J382" s="323"/>
      <c r="K382" s="323"/>
      <c r="L382" s="323"/>
      <c r="M382" s="323"/>
      <c r="N382" s="323"/>
      <c r="O382" s="323"/>
      <c r="P382" s="323"/>
      <c r="Q382" s="322"/>
      <c r="R382" s="322"/>
    </row>
    <row r="383" spans="5:18" x14ac:dyDescent="0.25">
      <c r="E383" s="323"/>
      <c r="F383" s="323"/>
      <c r="G383" s="323"/>
      <c r="H383" s="323"/>
      <c r="I383" s="323"/>
      <c r="J383" s="323"/>
      <c r="K383" s="323"/>
      <c r="L383" s="323"/>
      <c r="M383" s="323"/>
      <c r="N383" s="323"/>
      <c r="O383" s="323"/>
      <c r="P383" s="323"/>
      <c r="Q383" s="322"/>
      <c r="R383" s="322"/>
    </row>
    <row r="384" spans="5:18" x14ac:dyDescent="0.25">
      <c r="E384" s="323"/>
      <c r="F384" s="323"/>
      <c r="G384" s="323"/>
      <c r="H384" s="323"/>
      <c r="I384" s="323"/>
      <c r="J384" s="323"/>
      <c r="K384" s="323"/>
      <c r="L384" s="323"/>
      <c r="M384" s="323"/>
      <c r="N384" s="323"/>
      <c r="O384" s="323"/>
      <c r="P384" s="323"/>
      <c r="Q384" s="322"/>
      <c r="R384" s="322"/>
    </row>
    <row r="385" spans="5:18" x14ac:dyDescent="0.25">
      <c r="E385" s="323"/>
      <c r="F385" s="323"/>
      <c r="G385" s="323"/>
      <c r="H385" s="323"/>
      <c r="I385" s="323"/>
      <c r="J385" s="323"/>
      <c r="K385" s="323"/>
      <c r="L385" s="323"/>
      <c r="M385" s="323"/>
      <c r="N385" s="323"/>
      <c r="O385" s="323"/>
      <c r="P385" s="323"/>
      <c r="Q385" s="322"/>
      <c r="R385" s="322"/>
    </row>
    <row r="386" spans="5:18" x14ac:dyDescent="0.25">
      <c r="E386" s="323"/>
      <c r="F386" s="323"/>
      <c r="G386" s="323"/>
      <c r="H386" s="323"/>
      <c r="I386" s="323"/>
      <c r="J386" s="323"/>
      <c r="K386" s="323"/>
      <c r="L386" s="323"/>
      <c r="M386" s="323"/>
      <c r="N386" s="323"/>
      <c r="O386" s="323"/>
      <c r="P386" s="323"/>
      <c r="Q386" s="322"/>
      <c r="R386" s="322"/>
    </row>
    <row r="387" spans="5:18" x14ac:dyDescent="0.25">
      <c r="E387" s="323"/>
      <c r="F387" s="323"/>
      <c r="G387" s="323"/>
      <c r="H387" s="323"/>
      <c r="I387" s="323"/>
      <c r="J387" s="323"/>
      <c r="K387" s="323"/>
      <c r="L387" s="323"/>
      <c r="M387" s="323"/>
      <c r="N387" s="323"/>
      <c r="O387" s="323"/>
      <c r="P387" s="323"/>
      <c r="Q387" s="322"/>
      <c r="R387" s="322"/>
    </row>
    <row r="388" spans="5:18" x14ac:dyDescent="0.25">
      <c r="E388" s="323"/>
      <c r="F388" s="323"/>
      <c r="G388" s="323"/>
      <c r="H388" s="323"/>
      <c r="I388" s="323"/>
      <c r="J388" s="323"/>
      <c r="K388" s="323"/>
      <c r="L388" s="323"/>
      <c r="M388" s="323"/>
      <c r="N388" s="323"/>
      <c r="O388" s="323"/>
      <c r="P388" s="323"/>
      <c r="Q388" s="322"/>
      <c r="R388" s="322"/>
    </row>
    <row r="389" spans="5:18" x14ac:dyDescent="0.25">
      <c r="E389" s="323"/>
      <c r="F389" s="323"/>
      <c r="G389" s="323"/>
      <c r="H389" s="323"/>
      <c r="I389" s="323"/>
      <c r="J389" s="323"/>
      <c r="K389" s="323"/>
      <c r="L389" s="323"/>
      <c r="M389" s="323"/>
      <c r="N389" s="323"/>
      <c r="O389" s="323"/>
      <c r="P389" s="323"/>
      <c r="Q389" s="322"/>
      <c r="R389" s="322"/>
    </row>
    <row r="390" spans="5:18" x14ac:dyDescent="0.25">
      <c r="E390" s="323"/>
      <c r="F390" s="323"/>
      <c r="G390" s="323"/>
      <c r="H390" s="323"/>
      <c r="I390" s="323"/>
      <c r="J390" s="323"/>
      <c r="K390" s="323"/>
      <c r="L390" s="323"/>
      <c r="M390" s="323"/>
      <c r="N390" s="323"/>
      <c r="O390" s="323"/>
      <c r="P390" s="323"/>
      <c r="Q390" s="322"/>
      <c r="R390" s="322"/>
    </row>
    <row r="391" spans="5:18" x14ac:dyDescent="0.25">
      <c r="E391" s="323"/>
      <c r="F391" s="323"/>
      <c r="G391" s="323"/>
      <c r="H391" s="323"/>
      <c r="I391" s="323"/>
      <c r="J391" s="323"/>
      <c r="K391" s="323"/>
      <c r="L391" s="323"/>
      <c r="M391" s="323"/>
      <c r="N391" s="323"/>
      <c r="O391" s="323"/>
      <c r="P391" s="323"/>
      <c r="Q391" s="322"/>
      <c r="R391" s="322"/>
    </row>
    <row r="392" spans="5:18" x14ac:dyDescent="0.25">
      <c r="E392" s="323"/>
      <c r="F392" s="323"/>
      <c r="G392" s="323"/>
      <c r="H392" s="323"/>
      <c r="I392" s="323"/>
      <c r="J392" s="323"/>
      <c r="K392" s="323"/>
      <c r="L392" s="323"/>
      <c r="M392" s="323"/>
      <c r="N392" s="323"/>
      <c r="O392" s="323"/>
      <c r="P392" s="323"/>
      <c r="Q392" s="322"/>
      <c r="R392" s="322"/>
    </row>
    <row r="393" spans="5:18" x14ac:dyDescent="0.25">
      <c r="E393" s="323"/>
      <c r="F393" s="323"/>
      <c r="G393" s="323"/>
      <c r="H393" s="323"/>
      <c r="I393" s="323"/>
      <c r="J393" s="323"/>
      <c r="K393" s="323"/>
      <c r="L393" s="323"/>
      <c r="M393" s="323"/>
      <c r="N393" s="323"/>
      <c r="O393" s="323"/>
      <c r="P393" s="323"/>
      <c r="Q393" s="322"/>
      <c r="R393" s="322"/>
    </row>
    <row r="394" spans="5:18" x14ac:dyDescent="0.25">
      <c r="E394" s="323"/>
      <c r="F394" s="323"/>
      <c r="G394" s="323"/>
      <c r="H394" s="323"/>
      <c r="I394" s="323"/>
      <c r="J394" s="323"/>
      <c r="K394" s="323"/>
      <c r="L394" s="323"/>
      <c r="M394" s="323"/>
      <c r="N394" s="323"/>
      <c r="O394" s="323"/>
      <c r="P394" s="323"/>
      <c r="Q394" s="322"/>
      <c r="R394" s="322"/>
    </row>
    <row r="395" spans="5:18" x14ac:dyDescent="0.25">
      <c r="E395" s="323"/>
      <c r="F395" s="323"/>
      <c r="G395" s="323"/>
      <c r="H395" s="323"/>
      <c r="I395" s="323"/>
      <c r="J395" s="323"/>
      <c r="K395" s="323"/>
      <c r="L395" s="323"/>
      <c r="M395" s="323"/>
      <c r="N395" s="323"/>
      <c r="O395" s="323"/>
      <c r="P395" s="323"/>
      <c r="Q395" s="322"/>
      <c r="R395" s="322"/>
    </row>
    <row r="396" spans="5:18" x14ac:dyDescent="0.25">
      <c r="E396" s="323"/>
      <c r="F396" s="323"/>
      <c r="G396" s="323"/>
      <c r="H396" s="323"/>
      <c r="I396" s="323"/>
      <c r="J396" s="323"/>
      <c r="K396" s="323"/>
      <c r="L396" s="323"/>
      <c r="M396" s="323"/>
      <c r="N396" s="323"/>
      <c r="O396" s="323"/>
      <c r="P396" s="323"/>
      <c r="Q396" s="322"/>
      <c r="R396" s="322"/>
    </row>
    <row r="397" spans="5:18" x14ac:dyDescent="0.25">
      <c r="E397" s="323"/>
      <c r="F397" s="323"/>
      <c r="G397" s="323"/>
      <c r="H397" s="323"/>
      <c r="I397" s="323"/>
      <c r="J397" s="323"/>
      <c r="K397" s="323"/>
      <c r="L397" s="323"/>
      <c r="M397" s="323"/>
      <c r="N397" s="323"/>
      <c r="O397" s="323"/>
      <c r="P397" s="323"/>
      <c r="Q397" s="322"/>
      <c r="R397" s="322"/>
    </row>
    <row r="398" spans="5:18" x14ac:dyDescent="0.25">
      <c r="E398" s="323"/>
      <c r="F398" s="323"/>
      <c r="G398" s="323"/>
      <c r="H398" s="323"/>
      <c r="I398" s="323"/>
      <c r="J398" s="323"/>
      <c r="K398" s="323"/>
      <c r="L398" s="323"/>
      <c r="M398" s="323"/>
      <c r="N398" s="323"/>
      <c r="O398" s="323"/>
      <c r="P398" s="323"/>
      <c r="Q398" s="322"/>
      <c r="R398" s="322"/>
    </row>
    <row r="399" spans="5:18" x14ac:dyDescent="0.25">
      <c r="E399" s="323"/>
      <c r="F399" s="323"/>
      <c r="G399" s="323"/>
      <c r="H399" s="323"/>
      <c r="I399" s="323"/>
      <c r="J399" s="323"/>
      <c r="K399" s="323"/>
      <c r="L399" s="323"/>
      <c r="M399" s="323"/>
      <c r="N399" s="323"/>
      <c r="O399" s="323"/>
      <c r="P399" s="323"/>
      <c r="Q399" s="322"/>
      <c r="R399" s="322"/>
    </row>
    <row r="400" spans="5:18" x14ac:dyDescent="0.25">
      <c r="E400" s="323"/>
      <c r="F400" s="323"/>
      <c r="G400" s="323"/>
      <c r="H400" s="323"/>
      <c r="I400" s="323"/>
      <c r="J400" s="323"/>
      <c r="K400" s="323"/>
      <c r="L400" s="323"/>
      <c r="M400" s="323"/>
      <c r="N400" s="323"/>
      <c r="O400" s="323"/>
      <c r="P400" s="323"/>
      <c r="Q400" s="322"/>
      <c r="R400" s="322"/>
    </row>
    <row r="401" spans="5:18" x14ac:dyDescent="0.25">
      <c r="E401" s="323"/>
      <c r="F401" s="323"/>
      <c r="G401" s="323"/>
      <c r="H401" s="323"/>
      <c r="I401" s="323"/>
      <c r="J401" s="323"/>
      <c r="K401" s="323"/>
      <c r="L401" s="323"/>
      <c r="M401" s="323"/>
      <c r="N401" s="323"/>
      <c r="O401" s="323"/>
      <c r="P401" s="323"/>
      <c r="Q401" s="322"/>
      <c r="R401" s="322"/>
    </row>
    <row r="402" spans="5:18" x14ac:dyDescent="0.25">
      <c r="E402" s="323"/>
      <c r="F402" s="323"/>
      <c r="G402" s="323"/>
      <c r="H402" s="323"/>
      <c r="I402" s="323"/>
      <c r="J402" s="323"/>
      <c r="K402" s="323"/>
      <c r="L402" s="323"/>
      <c r="M402" s="323"/>
      <c r="N402" s="323"/>
      <c r="O402" s="323"/>
      <c r="P402" s="323"/>
      <c r="Q402" s="322"/>
      <c r="R402" s="322"/>
    </row>
    <row r="403" spans="5:18" x14ac:dyDescent="0.25">
      <c r="E403" s="323"/>
      <c r="F403" s="323"/>
      <c r="G403" s="323"/>
      <c r="H403" s="323"/>
      <c r="I403" s="323"/>
      <c r="J403" s="323"/>
      <c r="K403" s="323"/>
      <c r="L403" s="323"/>
      <c r="M403" s="323"/>
      <c r="N403" s="323"/>
      <c r="O403" s="323"/>
      <c r="P403" s="323"/>
      <c r="Q403" s="322"/>
      <c r="R403" s="322"/>
    </row>
    <row r="404" spans="5:18" x14ac:dyDescent="0.25">
      <c r="E404" s="323"/>
      <c r="F404" s="323"/>
      <c r="G404" s="323"/>
      <c r="H404" s="323"/>
      <c r="I404" s="323"/>
      <c r="J404" s="323"/>
      <c r="K404" s="323"/>
      <c r="L404" s="323"/>
      <c r="M404" s="323"/>
      <c r="N404" s="323"/>
      <c r="O404" s="323"/>
      <c r="P404" s="323"/>
      <c r="Q404" s="322"/>
      <c r="R404" s="322"/>
    </row>
    <row r="405" spans="5:18" x14ac:dyDescent="0.25">
      <c r="E405" s="323"/>
      <c r="F405" s="323"/>
      <c r="G405" s="323"/>
      <c r="H405" s="323"/>
      <c r="I405" s="323"/>
      <c r="J405" s="323"/>
      <c r="K405" s="323"/>
      <c r="L405" s="323"/>
      <c r="M405" s="323"/>
      <c r="N405" s="323"/>
      <c r="O405" s="323"/>
      <c r="P405" s="323"/>
      <c r="Q405" s="322"/>
      <c r="R405" s="322"/>
    </row>
    <row r="406" spans="5:18" x14ac:dyDescent="0.25">
      <c r="E406" s="323"/>
      <c r="F406" s="323"/>
      <c r="G406" s="323"/>
      <c r="H406" s="323"/>
      <c r="I406" s="323"/>
      <c r="J406" s="323"/>
      <c r="K406" s="323"/>
      <c r="L406" s="323"/>
      <c r="M406" s="323"/>
      <c r="N406" s="323"/>
      <c r="O406" s="323"/>
      <c r="P406" s="323"/>
      <c r="Q406" s="322"/>
      <c r="R406" s="322"/>
    </row>
    <row r="407" spans="5:18" x14ac:dyDescent="0.25">
      <c r="E407" s="323"/>
      <c r="F407" s="323"/>
      <c r="G407" s="323"/>
      <c r="H407" s="323"/>
      <c r="I407" s="323"/>
      <c r="J407" s="323"/>
      <c r="K407" s="323"/>
      <c r="L407" s="323"/>
      <c r="M407" s="323"/>
      <c r="N407" s="323"/>
      <c r="O407" s="323"/>
      <c r="P407" s="323"/>
      <c r="Q407" s="322"/>
      <c r="R407" s="322"/>
    </row>
    <row r="408" spans="5:18" x14ac:dyDescent="0.25">
      <c r="E408" s="323"/>
      <c r="F408" s="323"/>
      <c r="G408" s="323"/>
      <c r="H408" s="323"/>
      <c r="I408" s="323"/>
      <c r="J408" s="323"/>
      <c r="K408" s="323"/>
      <c r="L408" s="323"/>
      <c r="M408" s="323"/>
      <c r="N408" s="323"/>
      <c r="O408" s="323"/>
      <c r="P408" s="323"/>
      <c r="Q408" s="322"/>
      <c r="R408" s="322"/>
    </row>
    <row r="409" spans="5:18" x14ac:dyDescent="0.25">
      <c r="E409" s="323"/>
      <c r="F409" s="323"/>
      <c r="G409" s="323"/>
      <c r="H409" s="323"/>
      <c r="I409" s="323"/>
      <c r="J409" s="323"/>
      <c r="K409" s="323"/>
      <c r="L409" s="323"/>
      <c r="M409" s="323"/>
      <c r="N409" s="323"/>
      <c r="O409" s="323"/>
      <c r="P409" s="323"/>
      <c r="Q409" s="322"/>
      <c r="R409" s="322"/>
    </row>
    <row r="410" spans="5:18" x14ac:dyDescent="0.25">
      <c r="E410" s="323"/>
      <c r="F410" s="323"/>
      <c r="G410" s="323"/>
      <c r="H410" s="323"/>
      <c r="I410" s="323"/>
      <c r="J410" s="323"/>
      <c r="K410" s="323"/>
      <c r="L410" s="323"/>
      <c r="M410" s="323"/>
      <c r="N410" s="323"/>
      <c r="O410" s="323"/>
      <c r="P410" s="323"/>
      <c r="Q410" s="322"/>
      <c r="R410" s="322"/>
    </row>
    <row r="411" spans="5:18" x14ac:dyDescent="0.25">
      <c r="E411" s="323"/>
      <c r="F411" s="323"/>
      <c r="G411" s="323"/>
      <c r="H411" s="323"/>
      <c r="I411" s="323"/>
      <c r="J411" s="323"/>
      <c r="K411" s="323"/>
      <c r="L411" s="323"/>
      <c r="M411" s="323"/>
      <c r="N411" s="323"/>
      <c r="O411" s="323"/>
      <c r="P411" s="323"/>
      <c r="Q411" s="322"/>
      <c r="R411" s="322"/>
    </row>
    <row r="412" spans="5:18" x14ac:dyDescent="0.25">
      <c r="E412" s="323"/>
      <c r="F412" s="323"/>
      <c r="G412" s="323"/>
      <c r="H412" s="323"/>
      <c r="I412" s="323"/>
      <c r="J412" s="323"/>
      <c r="K412" s="323"/>
      <c r="L412" s="323"/>
      <c r="M412" s="323"/>
      <c r="N412" s="323"/>
      <c r="O412" s="323"/>
      <c r="P412" s="323"/>
      <c r="Q412" s="322"/>
      <c r="R412" s="322"/>
    </row>
    <row r="413" spans="5:18" x14ac:dyDescent="0.25">
      <c r="E413" s="323"/>
      <c r="F413" s="323"/>
      <c r="G413" s="323"/>
      <c r="H413" s="323"/>
      <c r="I413" s="323"/>
      <c r="J413" s="323"/>
      <c r="K413" s="323"/>
      <c r="L413" s="323"/>
      <c r="M413" s="323"/>
      <c r="N413" s="323"/>
      <c r="O413" s="323"/>
      <c r="P413" s="323"/>
      <c r="Q413" s="322"/>
      <c r="R413" s="322"/>
    </row>
    <row r="414" spans="5:18" x14ac:dyDescent="0.25">
      <c r="E414" s="323"/>
      <c r="F414" s="323"/>
      <c r="G414" s="323"/>
      <c r="H414" s="323"/>
      <c r="I414" s="323"/>
      <c r="J414" s="323"/>
      <c r="K414" s="323"/>
      <c r="L414" s="323"/>
      <c r="M414" s="323"/>
      <c r="N414" s="323"/>
      <c r="O414" s="323"/>
      <c r="P414" s="323"/>
      <c r="Q414" s="322"/>
      <c r="R414" s="322"/>
    </row>
    <row r="415" spans="5:18" x14ac:dyDescent="0.25">
      <c r="E415" s="323"/>
      <c r="F415" s="323"/>
      <c r="G415" s="323"/>
      <c r="H415" s="323"/>
      <c r="I415" s="323"/>
      <c r="J415" s="323"/>
      <c r="K415" s="323"/>
      <c r="L415" s="323"/>
      <c r="M415" s="323"/>
      <c r="N415" s="323"/>
      <c r="O415" s="323"/>
      <c r="P415" s="323"/>
      <c r="Q415" s="322"/>
      <c r="R415" s="322"/>
    </row>
    <row r="416" spans="5:18" x14ac:dyDescent="0.25">
      <c r="E416" s="323"/>
      <c r="F416" s="323"/>
      <c r="G416" s="323"/>
      <c r="H416" s="323"/>
      <c r="I416" s="323"/>
      <c r="J416" s="323"/>
      <c r="K416" s="323"/>
      <c r="L416" s="323"/>
      <c r="M416" s="323"/>
      <c r="N416" s="323"/>
      <c r="O416" s="323"/>
      <c r="P416" s="323"/>
      <c r="Q416" s="322"/>
      <c r="R416" s="322"/>
    </row>
    <row r="417" spans="5:18" x14ac:dyDescent="0.25">
      <c r="E417" s="323"/>
      <c r="F417" s="323"/>
      <c r="G417" s="323"/>
      <c r="H417" s="323"/>
      <c r="I417" s="323"/>
      <c r="J417" s="323"/>
      <c r="K417" s="323"/>
      <c r="L417" s="323"/>
      <c r="M417" s="323"/>
      <c r="N417" s="323"/>
      <c r="O417" s="323"/>
      <c r="P417" s="323"/>
      <c r="Q417" s="322"/>
      <c r="R417" s="322"/>
    </row>
    <row r="418" spans="5:18" x14ac:dyDescent="0.25">
      <c r="E418" s="323"/>
      <c r="F418" s="323"/>
      <c r="G418" s="323"/>
      <c r="H418" s="323"/>
      <c r="I418" s="323"/>
      <c r="J418" s="323"/>
      <c r="K418" s="323"/>
      <c r="L418" s="323"/>
      <c r="M418" s="323"/>
      <c r="N418" s="323"/>
      <c r="O418" s="323"/>
      <c r="P418" s="323"/>
      <c r="Q418" s="322"/>
      <c r="R418" s="322"/>
    </row>
    <row r="419" spans="5:18" x14ac:dyDescent="0.25">
      <c r="E419" s="323"/>
      <c r="F419" s="323"/>
      <c r="G419" s="323"/>
      <c r="H419" s="323"/>
      <c r="I419" s="323"/>
      <c r="J419" s="323"/>
      <c r="K419" s="323"/>
      <c r="L419" s="323"/>
      <c r="M419" s="323"/>
      <c r="N419" s="323"/>
      <c r="O419" s="323"/>
      <c r="P419" s="323"/>
      <c r="Q419" s="322"/>
      <c r="R419" s="322"/>
    </row>
    <row r="420" spans="5:18" x14ac:dyDescent="0.25">
      <c r="E420" s="323"/>
      <c r="F420" s="323"/>
      <c r="G420" s="323"/>
      <c r="H420" s="323"/>
      <c r="I420" s="323"/>
      <c r="J420" s="323"/>
      <c r="K420" s="323"/>
      <c r="L420" s="323"/>
      <c r="M420" s="323"/>
      <c r="N420" s="323"/>
      <c r="O420" s="323"/>
      <c r="P420" s="323"/>
      <c r="Q420" s="322"/>
      <c r="R420" s="322"/>
    </row>
    <row r="421" spans="5:18" x14ac:dyDescent="0.25">
      <c r="E421" s="323"/>
      <c r="F421" s="323"/>
      <c r="G421" s="323"/>
      <c r="H421" s="323"/>
      <c r="I421" s="323"/>
      <c r="J421" s="323"/>
      <c r="K421" s="323"/>
      <c r="L421" s="323"/>
      <c r="M421" s="323"/>
      <c r="N421" s="323"/>
      <c r="O421" s="323"/>
      <c r="P421" s="323"/>
      <c r="Q421" s="322"/>
      <c r="R421" s="322"/>
    </row>
    <row r="422" spans="5:18" x14ac:dyDescent="0.25">
      <c r="E422" s="323"/>
      <c r="F422" s="323"/>
      <c r="G422" s="323"/>
      <c r="H422" s="323"/>
      <c r="I422" s="323"/>
      <c r="J422" s="323"/>
      <c r="K422" s="323"/>
      <c r="L422" s="323"/>
      <c r="M422" s="323"/>
      <c r="N422" s="323"/>
      <c r="O422" s="323"/>
      <c r="P422" s="323"/>
      <c r="Q422" s="322"/>
      <c r="R422" s="322"/>
    </row>
    <row r="423" spans="5:18" x14ac:dyDescent="0.25">
      <c r="E423" s="323"/>
      <c r="F423" s="323"/>
      <c r="G423" s="323"/>
      <c r="H423" s="323"/>
      <c r="I423" s="323"/>
      <c r="J423" s="323"/>
      <c r="K423" s="323"/>
      <c r="L423" s="323"/>
      <c r="M423" s="323"/>
      <c r="N423" s="323"/>
      <c r="O423" s="323"/>
      <c r="P423" s="323"/>
      <c r="Q423" s="322"/>
      <c r="R423" s="322"/>
    </row>
    <row r="424" spans="5:18" x14ac:dyDescent="0.25">
      <c r="E424" s="323"/>
      <c r="F424" s="323"/>
      <c r="G424" s="323"/>
      <c r="H424" s="323"/>
      <c r="I424" s="323"/>
      <c r="J424" s="323"/>
      <c r="K424" s="323"/>
      <c r="L424" s="323"/>
      <c r="M424" s="323"/>
      <c r="N424" s="323"/>
      <c r="O424" s="323"/>
      <c r="P424" s="323"/>
      <c r="Q424" s="322"/>
      <c r="R424" s="322"/>
    </row>
    <row r="425" spans="5:18" x14ac:dyDescent="0.25">
      <c r="E425" s="323"/>
      <c r="F425" s="323"/>
      <c r="G425" s="323"/>
      <c r="H425" s="323"/>
      <c r="I425" s="323"/>
      <c r="J425" s="323"/>
      <c r="K425" s="323"/>
      <c r="L425" s="323"/>
      <c r="M425" s="323"/>
      <c r="N425" s="323"/>
      <c r="O425" s="323"/>
      <c r="P425" s="323"/>
      <c r="Q425" s="322"/>
      <c r="R425" s="322"/>
    </row>
    <row r="426" spans="5:18" x14ac:dyDescent="0.25">
      <c r="E426" s="323"/>
      <c r="F426" s="323"/>
      <c r="G426" s="323"/>
      <c r="H426" s="323"/>
      <c r="I426" s="323"/>
      <c r="J426" s="323"/>
      <c r="K426" s="323"/>
      <c r="L426" s="323"/>
      <c r="M426" s="323"/>
      <c r="N426" s="323"/>
      <c r="O426" s="323"/>
      <c r="P426" s="323"/>
      <c r="Q426" s="322"/>
      <c r="R426" s="322"/>
    </row>
    <row r="427" spans="5:18" x14ac:dyDescent="0.25">
      <c r="E427" s="323"/>
      <c r="F427" s="323"/>
      <c r="G427" s="323"/>
      <c r="H427" s="323"/>
      <c r="I427" s="323"/>
      <c r="J427" s="323"/>
      <c r="K427" s="323"/>
      <c r="L427" s="323"/>
      <c r="M427" s="323"/>
      <c r="N427" s="323"/>
      <c r="O427" s="323"/>
      <c r="P427" s="323"/>
      <c r="Q427" s="322"/>
      <c r="R427" s="322"/>
    </row>
    <row r="428" spans="5:18" x14ac:dyDescent="0.25">
      <c r="E428" s="323"/>
      <c r="F428" s="323"/>
      <c r="G428" s="323"/>
      <c r="H428" s="323"/>
      <c r="I428" s="323"/>
      <c r="J428" s="323"/>
      <c r="K428" s="323"/>
      <c r="L428" s="323"/>
      <c r="M428" s="323"/>
      <c r="N428" s="323"/>
      <c r="O428" s="323"/>
      <c r="P428" s="323"/>
      <c r="Q428" s="322"/>
      <c r="R428" s="322"/>
    </row>
    <row r="429" spans="5:18" x14ac:dyDescent="0.25">
      <c r="E429" s="323"/>
      <c r="F429" s="323"/>
      <c r="G429" s="323"/>
      <c r="H429" s="323"/>
      <c r="I429" s="323"/>
      <c r="J429" s="323"/>
      <c r="K429" s="323"/>
      <c r="L429" s="323"/>
      <c r="M429" s="323"/>
      <c r="N429" s="323"/>
      <c r="O429" s="323"/>
      <c r="P429" s="323"/>
      <c r="Q429" s="322"/>
      <c r="R429" s="322"/>
    </row>
    <row r="430" spans="5:18" x14ac:dyDescent="0.25">
      <c r="E430" s="323"/>
      <c r="F430" s="323"/>
      <c r="G430" s="323"/>
      <c r="H430" s="323"/>
      <c r="I430" s="323"/>
      <c r="J430" s="323"/>
      <c r="K430" s="323"/>
      <c r="L430" s="323"/>
      <c r="M430" s="323"/>
      <c r="N430" s="323"/>
      <c r="O430" s="323"/>
      <c r="P430" s="323"/>
      <c r="Q430" s="322"/>
      <c r="R430" s="322"/>
    </row>
    <row r="431" spans="5:18" x14ac:dyDescent="0.25">
      <c r="E431" s="323"/>
      <c r="F431" s="323"/>
      <c r="G431" s="323"/>
      <c r="H431" s="323"/>
      <c r="I431" s="323"/>
      <c r="J431" s="323"/>
      <c r="K431" s="323"/>
      <c r="L431" s="323"/>
      <c r="M431" s="323"/>
      <c r="N431" s="323"/>
      <c r="O431" s="323"/>
      <c r="P431" s="323"/>
      <c r="Q431" s="322"/>
      <c r="R431" s="322"/>
    </row>
    <row r="432" spans="5:18" x14ac:dyDescent="0.25">
      <c r="E432" s="323"/>
      <c r="F432" s="323"/>
      <c r="G432" s="323"/>
      <c r="H432" s="323"/>
      <c r="I432" s="323"/>
      <c r="J432" s="323"/>
      <c r="K432" s="323"/>
      <c r="L432" s="323"/>
      <c r="M432" s="323"/>
      <c r="N432" s="323"/>
      <c r="O432" s="323"/>
      <c r="P432" s="323"/>
      <c r="Q432" s="322"/>
      <c r="R432" s="322"/>
    </row>
    <row r="433" spans="5:18" x14ac:dyDescent="0.25">
      <c r="E433" s="323"/>
      <c r="F433" s="323"/>
      <c r="G433" s="323"/>
      <c r="H433" s="323"/>
      <c r="I433" s="323"/>
      <c r="J433" s="323"/>
      <c r="K433" s="323"/>
      <c r="L433" s="323"/>
      <c r="M433" s="323"/>
      <c r="N433" s="323"/>
      <c r="O433" s="323"/>
      <c r="P433" s="323"/>
      <c r="Q433" s="322"/>
      <c r="R433" s="322"/>
    </row>
    <row r="434" spans="5:18" x14ac:dyDescent="0.25">
      <c r="E434" s="323"/>
      <c r="F434" s="323"/>
      <c r="G434" s="323"/>
      <c r="H434" s="323"/>
      <c r="I434" s="323"/>
      <c r="J434" s="323"/>
      <c r="K434" s="323"/>
      <c r="L434" s="323"/>
      <c r="M434" s="323"/>
      <c r="N434" s="323"/>
      <c r="O434" s="323"/>
      <c r="P434" s="323"/>
      <c r="Q434" s="322"/>
      <c r="R434" s="322"/>
    </row>
    <row r="435" spans="5:18" x14ac:dyDescent="0.25">
      <c r="E435" s="323"/>
      <c r="F435" s="323"/>
      <c r="G435" s="323"/>
      <c r="H435" s="323"/>
      <c r="I435" s="323"/>
      <c r="J435" s="323"/>
      <c r="K435" s="323"/>
      <c r="L435" s="323"/>
      <c r="M435" s="323"/>
      <c r="N435" s="323"/>
      <c r="O435" s="323"/>
      <c r="P435" s="323"/>
      <c r="Q435" s="322"/>
      <c r="R435" s="322"/>
    </row>
    <row r="436" spans="5:18" x14ac:dyDescent="0.25">
      <c r="E436" s="323"/>
      <c r="F436" s="323"/>
      <c r="G436" s="323"/>
      <c r="H436" s="323"/>
      <c r="I436" s="323"/>
      <c r="J436" s="323"/>
      <c r="K436" s="323"/>
      <c r="L436" s="323"/>
      <c r="M436" s="323"/>
      <c r="N436" s="323"/>
      <c r="O436" s="323"/>
      <c r="P436" s="323"/>
      <c r="Q436" s="322"/>
      <c r="R436" s="322"/>
    </row>
    <row r="437" spans="5:18" x14ac:dyDescent="0.25">
      <c r="E437" s="323"/>
      <c r="F437" s="323"/>
      <c r="G437" s="323"/>
      <c r="H437" s="323"/>
      <c r="I437" s="323"/>
      <c r="J437" s="323"/>
      <c r="K437" s="323"/>
      <c r="L437" s="323"/>
      <c r="M437" s="323"/>
      <c r="N437" s="323"/>
      <c r="O437" s="323"/>
      <c r="P437" s="323"/>
      <c r="Q437" s="322"/>
      <c r="R437" s="322"/>
    </row>
    <row r="438" spans="5:18" x14ac:dyDescent="0.25">
      <c r="E438" s="323"/>
      <c r="F438" s="323"/>
      <c r="G438" s="323"/>
      <c r="H438" s="323"/>
      <c r="I438" s="323"/>
      <c r="J438" s="323"/>
      <c r="K438" s="323"/>
      <c r="L438" s="323"/>
      <c r="M438" s="323"/>
      <c r="N438" s="323"/>
      <c r="O438" s="323"/>
      <c r="P438" s="323"/>
      <c r="Q438" s="322"/>
      <c r="R438" s="322"/>
    </row>
    <row r="439" spans="5:18" x14ac:dyDescent="0.25">
      <c r="E439" s="323"/>
      <c r="F439" s="323"/>
      <c r="G439" s="323"/>
      <c r="H439" s="323"/>
      <c r="I439" s="323"/>
      <c r="J439" s="323"/>
      <c r="K439" s="323"/>
      <c r="L439" s="323"/>
      <c r="M439" s="323"/>
      <c r="N439" s="323"/>
      <c r="O439" s="323"/>
      <c r="P439" s="323"/>
      <c r="Q439" s="322"/>
      <c r="R439" s="322"/>
    </row>
    <row r="440" spans="5:18" x14ac:dyDescent="0.25">
      <c r="E440" s="323"/>
      <c r="F440" s="323"/>
      <c r="G440" s="323"/>
      <c r="H440" s="323"/>
      <c r="I440" s="323"/>
      <c r="J440" s="323"/>
      <c r="K440" s="323"/>
      <c r="L440" s="323"/>
      <c r="M440" s="323"/>
      <c r="N440" s="323"/>
      <c r="O440" s="323"/>
      <c r="P440" s="323"/>
      <c r="Q440" s="322"/>
      <c r="R440" s="322"/>
    </row>
    <row r="441" spans="5:18" x14ac:dyDescent="0.25">
      <c r="E441" s="323"/>
      <c r="F441" s="323"/>
      <c r="G441" s="323"/>
      <c r="H441" s="323"/>
      <c r="I441" s="323"/>
      <c r="J441" s="323"/>
      <c r="K441" s="323"/>
      <c r="L441" s="323"/>
      <c r="M441" s="323"/>
      <c r="N441" s="323"/>
      <c r="O441" s="323"/>
      <c r="P441" s="323"/>
      <c r="Q441" s="322"/>
      <c r="R441" s="322"/>
    </row>
    <row r="442" spans="5:18" x14ac:dyDescent="0.25">
      <c r="E442" s="323"/>
      <c r="F442" s="323"/>
      <c r="G442" s="323"/>
      <c r="H442" s="323"/>
      <c r="I442" s="323"/>
      <c r="J442" s="323"/>
      <c r="K442" s="323"/>
      <c r="L442" s="323"/>
      <c r="M442" s="323"/>
      <c r="N442" s="323"/>
      <c r="O442" s="323"/>
      <c r="P442" s="323"/>
      <c r="Q442" s="322"/>
      <c r="R442" s="322"/>
    </row>
    <row r="443" spans="5:18" x14ac:dyDescent="0.25">
      <c r="E443" s="323"/>
      <c r="F443" s="323"/>
      <c r="G443" s="323"/>
      <c r="H443" s="323"/>
      <c r="I443" s="323"/>
      <c r="J443" s="323"/>
      <c r="K443" s="323"/>
      <c r="L443" s="323"/>
      <c r="M443" s="323"/>
      <c r="N443" s="323"/>
      <c r="O443" s="323"/>
      <c r="P443" s="323"/>
      <c r="Q443" s="322"/>
      <c r="R443" s="322"/>
    </row>
    <row r="444" spans="5:18" x14ac:dyDescent="0.25">
      <c r="E444" s="323"/>
      <c r="F444" s="323"/>
      <c r="G444" s="323"/>
      <c r="H444" s="323"/>
      <c r="I444" s="323"/>
      <c r="J444" s="323"/>
      <c r="K444" s="323"/>
      <c r="L444" s="323"/>
      <c r="M444" s="323"/>
      <c r="N444" s="323"/>
      <c r="O444" s="323"/>
      <c r="P444" s="323"/>
      <c r="Q444" s="322"/>
      <c r="R444" s="322"/>
    </row>
    <row r="445" spans="5:18" x14ac:dyDescent="0.25">
      <c r="E445" s="323"/>
      <c r="F445" s="323"/>
      <c r="G445" s="323"/>
      <c r="H445" s="323"/>
      <c r="I445" s="323"/>
      <c r="J445" s="323"/>
      <c r="K445" s="323"/>
      <c r="L445" s="323"/>
      <c r="M445" s="323"/>
      <c r="N445" s="323"/>
      <c r="O445" s="323"/>
      <c r="P445" s="323"/>
      <c r="Q445" s="322"/>
      <c r="R445" s="322"/>
    </row>
    <row r="446" spans="5:18" x14ac:dyDescent="0.25">
      <c r="E446" s="323"/>
      <c r="F446" s="323"/>
      <c r="G446" s="323"/>
      <c r="H446" s="323"/>
      <c r="I446" s="323"/>
      <c r="J446" s="323"/>
      <c r="K446" s="323"/>
      <c r="L446" s="323"/>
      <c r="M446" s="323"/>
      <c r="N446" s="323"/>
      <c r="O446" s="323"/>
      <c r="P446" s="323"/>
      <c r="Q446" s="322"/>
      <c r="R446" s="322"/>
    </row>
    <row r="447" spans="5:18" x14ac:dyDescent="0.25">
      <c r="E447" s="323"/>
      <c r="F447" s="323"/>
      <c r="G447" s="323"/>
      <c r="H447" s="323"/>
      <c r="I447" s="323"/>
      <c r="J447" s="323"/>
      <c r="K447" s="323"/>
      <c r="L447" s="323"/>
      <c r="M447" s="323"/>
      <c r="N447" s="323"/>
      <c r="O447" s="323"/>
      <c r="P447" s="323"/>
      <c r="Q447" s="322"/>
      <c r="R447" s="322"/>
    </row>
    <row r="448" spans="5:18" x14ac:dyDescent="0.25">
      <c r="E448" s="323"/>
      <c r="F448" s="323"/>
      <c r="G448" s="323"/>
      <c r="H448" s="323"/>
      <c r="I448" s="323"/>
      <c r="J448" s="323"/>
      <c r="K448" s="323"/>
      <c r="L448" s="323"/>
      <c r="M448" s="323"/>
      <c r="N448" s="323"/>
      <c r="O448" s="323"/>
      <c r="P448" s="323"/>
      <c r="Q448" s="322"/>
      <c r="R448" s="322"/>
    </row>
    <row r="449" spans="5:18" x14ac:dyDescent="0.25">
      <c r="E449" s="323"/>
      <c r="F449" s="323"/>
      <c r="G449" s="323"/>
      <c r="H449" s="323"/>
      <c r="I449" s="323"/>
      <c r="J449" s="323"/>
      <c r="K449" s="323"/>
      <c r="L449" s="323"/>
      <c r="M449" s="323"/>
      <c r="N449" s="323"/>
      <c r="O449" s="323"/>
      <c r="P449" s="323"/>
      <c r="Q449" s="322"/>
      <c r="R449" s="322"/>
    </row>
    <row r="450" spans="5:18" x14ac:dyDescent="0.25">
      <c r="E450" s="323"/>
      <c r="F450" s="323"/>
      <c r="G450" s="323"/>
      <c r="H450" s="323"/>
      <c r="I450" s="323"/>
      <c r="J450" s="323"/>
      <c r="K450" s="323"/>
      <c r="L450" s="323"/>
      <c r="M450" s="323"/>
      <c r="N450" s="323"/>
      <c r="O450" s="323"/>
      <c r="P450" s="323"/>
      <c r="Q450" s="322"/>
      <c r="R450" s="322"/>
    </row>
    <row r="451" spans="5:18" x14ac:dyDescent="0.25">
      <c r="E451" s="323"/>
      <c r="F451" s="323"/>
      <c r="G451" s="323"/>
      <c r="H451" s="323"/>
      <c r="I451" s="323"/>
      <c r="J451" s="323"/>
      <c r="K451" s="323"/>
      <c r="L451" s="323"/>
      <c r="M451" s="323"/>
      <c r="N451" s="323"/>
      <c r="O451" s="323"/>
      <c r="P451" s="323"/>
      <c r="Q451" s="322"/>
      <c r="R451" s="322"/>
    </row>
    <row r="452" spans="5:18" x14ac:dyDescent="0.25">
      <c r="E452" s="323"/>
      <c r="F452" s="323"/>
      <c r="G452" s="323"/>
      <c r="H452" s="323"/>
      <c r="I452" s="323"/>
      <c r="J452" s="323"/>
      <c r="K452" s="323"/>
      <c r="L452" s="323"/>
      <c r="M452" s="323"/>
      <c r="N452" s="323"/>
      <c r="O452" s="323"/>
      <c r="P452" s="323"/>
      <c r="Q452" s="322"/>
      <c r="R452" s="322"/>
    </row>
    <row r="453" spans="5:18" x14ac:dyDescent="0.25">
      <c r="E453" s="323"/>
      <c r="F453" s="323"/>
      <c r="G453" s="323"/>
      <c r="H453" s="323"/>
      <c r="I453" s="323"/>
      <c r="J453" s="323"/>
      <c r="K453" s="323"/>
      <c r="L453" s="323"/>
      <c r="M453" s="323"/>
      <c r="N453" s="323"/>
      <c r="O453" s="323"/>
      <c r="P453" s="323"/>
      <c r="Q453" s="322"/>
      <c r="R453" s="322"/>
    </row>
    <row r="454" spans="5:18" x14ac:dyDescent="0.25">
      <c r="E454" s="323"/>
      <c r="F454" s="323"/>
      <c r="G454" s="323"/>
      <c r="H454" s="323"/>
      <c r="I454" s="323"/>
      <c r="J454" s="323"/>
      <c r="K454" s="323"/>
      <c r="L454" s="323"/>
      <c r="M454" s="323"/>
      <c r="N454" s="323"/>
      <c r="O454" s="323"/>
      <c r="P454" s="323"/>
      <c r="Q454" s="322"/>
      <c r="R454" s="322"/>
    </row>
    <row r="455" spans="5:18" x14ac:dyDescent="0.25">
      <c r="E455" s="323"/>
      <c r="F455" s="323"/>
      <c r="G455" s="323"/>
      <c r="H455" s="323"/>
      <c r="I455" s="323"/>
      <c r="J455" s="323"/>
      <c r="K455" s="323"/>
      <c r="L455" s="323"/>
      <c r="M455" s="323"/>
      <c r="N455" s="323"/>
      <c r="O455" s="323"/>
      <c r="P455" s="323"/>
      <c r="Q455" s="322"/>
      <c r="R455" s="322"/>
    </row>
    <row r="456" spans="5:18" x14ac:dyDescent="0.25">
      <c r="E456" s="323"/>
      <c r="F456" s="323"/>
      <c r="G456" s="323"/>
      <c r="H456" s="323"/>
      <c r="I456" s="323"/>
      <c r="J456" s="323"/>
      <c r="K456" s="323"/>
      <c r="L456" s="323"/>
      <c r="M456" s="323"/>
      <c r="N456" s="323"/>
      <c r="O456" s="323"/>
      <c r="P456" s="323"/>
      <c r="Q456" s="322"/>
      <c r="R456" s="322"/>
    </row>
    <row r="457" spans="5:18" x14ac:dyDescent="0.25">
      <c r="E457" s="323"/>
      <c r="F457" s="323"/>
      <c r="G457" s="323"/>
      <c r="H457" s="323"/>
      <c r="I457" s="323"/>
      <c r="J457" s="323"/>
      <c r="K457" s="323"/>
      <c r="L457" s="323"/>
      <c r="M457" s="323"/>
      <c r="N457" s="323"/>
      <c r="O457" s="323"/>
      <c r="P457" s="323"/>
      <c r="Q457" s="322"/>
      <c r="R457" s="322"/>
    </row>
    <row r="458" spans="5:18" x14ac:dyDescent="0.25">
      <c r="E458" s="323"/>
      <c r="F458" s="323"/>
      <c r="G458" s="323"/>
      <c r="H458" s="323"/>
      <c r="I458" s="323"/>
      <c r="J458" s="323"/>
      <c r="K458" s="323"/>
      <c r="L458" s="323"/>
      <c r="M458" s="323"/>
      <c r="N458" s="323"/>
      <c r="O458" s="323"/>
      <c r="P458" s="323"/>
      <c r="Q458" s="322"/>
      <c r="R458" s="322"/>
    </row>
    <row r="459" spans="5:18" x14ac:dyDescent="0.25">
      <c r="E459" s="323"/>
      <c r="F459" s="323"/>
      <c r="G459" s="323"/>
      <c r="H459" s="323"/>
      <c r="I459" s="323"/>
      <c r="J459" s="323"/>
      <c r="K459" s="323"/>
      <c r="L459" s="323"/>
      <c r="M459" s="323"/>
      <c r="N459" s="323"/>
      <c r="O459" s="323"/>
      <c r="P459" s="323"/>
      <c r="Q459" s="322"/>
      <c r="R459" s="322"/>
    </row>
    <row r="460" spans="5:18" x14ac:dyDescent="0.25">
      <c r="E460" s="323"/>
      <c r="F460" s="323"/>
      <c r="G460" s="323"/>
      <c r="H460" s="323"/>
      <c r="I460" s="323"/>
      <c r="J460" s="323"/>
      <c r="K460" s="323"/>
      <c r="L460" s="323"/>
      <c r="M460" s="323"/>
      <c r="N460" s="323"/>
      <c r="O460" s="323"/>
      <c r="P460" s="323"/>
      <c r="Q460" s="322"/>
      <c r="R460" s="322"/>
    </row>
    <row r="461" spans="5:18" x14ac:dyDescent="0.25">
      <c r="E461" s="323"/>
      <c r="F461" s="323"/>
      <c r="G461" s="323"/>
      <c r="H461" s="323"/>
      <c r="I461" s="323"/>
      <c r="J461" s="323"/>
      <c r="K461" s="323"/>
      <c r="L461" s="323"/>
      <c r="M461" s="323"/>
      <c r="N461" s="323"/>
      <c r="O461" s="323"/>
      <c r="P461" s="323"/>
      <c r="Q461" s="322"/>
      <c r="R461" s="322"/>
    </row>
    <row r="462" spans="5:18" x14ac:dyDescent="0.25">
      <c r="E462" s="323"/>
      <c r="F462" s="323"/>
      <c r="G462" s="323"/>
      <c r="H462" s="323"/>
      <c r="I462" s="323"/>
      <c r="J462" s="323"/>
      <c r="K462" s="323"/>
      <c r="L462" s="323"/>
      <c r="M462" s="323"/>
      <c r="N462" s="323"/>
      <c r="O462" s="323"/>
      <c r="P462" s="323"/>
      <c r="Q462" s="322"/>
      <c r="R462" s="322"/>
    </row>
    <row r="463" spans="5:18" x14ac:dyDescent="0.25">
      <c r="E463" s="323"/>
      <c r="F463" s="323"/>
      <c r="G463" s="323"/>
      <c r="H463" s="323"/>
      <c r="I463" s="323"/>
      <c r="J463" s="323"/>
      <c r="K463" s="323"/>
      <c r="L463" s="323"/>
      <c r="M463" s="323"/>
      <c r="N463" s="323"/>
      <c r="O463" s="323"/>
      <c r="P463" s="323"/>
      <c r="Q463" s="322"/>
      <c r="R463" s="322"/>
    </row>
    <row r="464" spans="5:18" x14ac:dyDescent="0.25">
      <c r="E464" s="323"/>
      <c r="F464" s="323"/>
      <c r="G464" s="323"/>
      <c r="H464" s="323"/>
      <c r="I464" s="323"/>
      <c r="J464" s="323"/>
      <c r="K464" s="323"/>
      <c r="L464" s="323"/>
      <c r="M464" s="323"/>
      <c r="N464" s="323"/>
      <c r="O464" s="323"/>
      <c r="P464" s="323"/>
      <c r="Q464" s="322"/>
      <c r="R464" s="322"/>
    </row>
    <row r="465" spans="5:18" x14ac:dyDescent="0.25">
      <c r="E465" s="323"/>
      <c r="F465" s="323"/>
      <c r="G465" s="323"/>
      <c r="H465" s="323"/>
      <c r="I465" s="323"/>
      <c r="J465" s="323"/>
      <c r="K465" s="323"/>
      <c r="L465" s="323"/>
      <c r="M465" s="323"/>
      <c r="N465" s="323"/>
      <c r="O465" s="323"/>
      <c r="P465" s="323"/>
      <c r="Q465" s="322"/>
      <c r="R465" s="322"/>
    </row>
    <row r="466" spans="5:18" x14ac:dyDescent="0.25">
      <c r="E466" s="323"/>
      <c r="F466" s="323"/>
      <c r="G466" s="323"/>
      <c r="H466" s="323"/>
      <c r="I466" s="323"/>
      <c r="J466" s="323"/>
      <c r="K466" s="323"/>
      <c r="L466" s="323"/>
      <c r="M466" s="323"/>
      <c r="N466" s="323"/>
      <c r="O466" s="323"/>
      <c r="P466" s="323"/>
      <c r="Q466" s="322"/>
      <c r="R466" s="322"/>
    </row>
    <row r="467" spans="5:18" x14ac:dyDescent="0.25">
      <c r="E467" s="323"/>
      <c r="F467" s="323"/>
      <c r="G467" s="323"/>
      <c r="H467" s="323"/>
      <c r="I467" s="323"/>
      <c r="J467" s="323"/>
      <c r="K467" s="323"/>
      <c r="L467" s="323"/>
      <c r="M467" s="323"/>
      <c r="N467" s="323"/>
      <c r="O467" s="323"/>
      <c r="P467" s="323"/>
      <c r="Q467" s="322"/>
      <c r="R467" s="322"/>
    </row>
    <row r="468" spans="5:18" x14ac:dyDescent="0.25">
      <c r="E468" s="323"/>
      <c r="F468" s="323"/>
      <c r="G468" s="323"/>
      <c r="H468" s="323"/>
      <c r="I468" s="323"/>
      <c r="J468" s="323"/>
      <c r="K468" s="323"/>
      <c r="L468" s="323"/>
      <c r="M468" s="323"/>
      <c r="N468" s="323"/>
      <c r="O468" s="323"/>
      <c r="P468" s="323"/>
      <c r="Q468" s="322"/>
      <c r="R468" s="322"/>
    </row>
    <row r="469" spans="5:18" x14ac:dyDescent="0.25">
      <c r="E469" s="323"/>
      <c r="F469" s="323"/>
      <c r="G469" s="323"/>
      <c r="H469" s="323"/>
      <c r="I469" s="323"/>
      <c r="J469" s="323"/>
      <c r="K469" s="323"/>
      <c r="L469" s="323"/>
      <c r="M469" s="323"/>
      <c r="N469" s="323"/>
      <c r="O469" s="323"/>
      <c r="P469" s="323"/>
      <c r="Q469" s="322"/>
      <c r="R469" s="322"/>
    </row>
    <row r="470" spans="5:18" x14ac:dyDescent="0.25">
      <c r="E470" s="323"/>
      <c r="F470" s="323"/>
      <c r="G470" s="323"/>
      <c r="H470" s="323"/>
      <c r="I470" s="323"/>
      <c r="J470" s="323"/>
      <c r="K470" s="323"/>
      <c r="L470" s="323"/>
      <c r="M470" s="323"/>
      <c r="N470" s="323"/>
      <c r="O470" s="323"/>
      <c r="P470" s="323"/>
      <c r="Q470" s="322"/>
      <c r="R470" s="322"/>
    </row>
    <row r="471" spans="5:18" x14ac:dyDescent="0.25">
      <c r="E471" s="323"/>
      <c r="F471" s="323"/>
      <c r="G471" s="323"/>
      <c r="H471" s="323"/>
      <c r="I471" s="323"/>
      <c r="J471" s="323"/>
      <c r="K471" s="323"/>
      <c r="L471" s="323"/>
      <c r="M471" s="323"/>
      <c r="N471" s="323"/>
      <c r="O471" s="323"/>
      <c r="P471" s="323"/>
      <c r="Q471" s="322"/>
      <c r="R471" s="322"/>
    </row>
    <row r="472" spans="5:18" x14ac:dyDescent="0.25">
      <c r="E472" s="323"/>
      <c r="F472" s="323"/>
      <c r="G472" s="323"/>
      <c r="H472" s="323"/>
      <c r="I472" s="323"/>
      <c r="J472" s="323"/>
      <c r="K472" s="323"/>
      <c r="L472" s="323"/>
      <c r="M472" s="323"/>
      <c r="N472" s="323"/>
      <c r="O472" s="323"/>
      <c r="P472" s="323"/>
      <c r="Q472" s="322"/>
      <c r="R472" s="322"/>
    </row>
    <row r="473" spans="5:18" x14ac:dyDescent="0.25">
      <c r="E473" s="323"/>
      <c r="F473" s="323"/>
      <c r="G473" s="323"/>
      <c r="H473" s="323"/>
      <c r="I473" s="323"/>
      <c r="J473" s="323"/>
      <c r="K473" s="323"/>
      <c r="L473" s="323"/>
      <c r="M473" s="323"/>
      <c r="N473" s="323"/>
      <c r="O473" s="323"/>
      <c r="P473" s="323"/>
      <c r="Q473" s="322"/>
      <c r="R473" s="322"/>
    </row>
    <row r="474" spans="5:18" x14ac:dyDescent="0.25">
      <c r="E474" s="323"/>
      <c r="F474" s="323"/>
      <c r="G474" s="323"/>
      <c r="H474" s="323"/>
      <c r="I474" s="323"/>
      <c r="J474" s="323"/>
      <c r="K474" s="323"/>
      <c r="L474" s="323"/>
      <c r="M474" s="323"/>
      <c r="N474" s="323"/>
      <c r="O474" s="323"/>
      <c r="P474" s="323"/>
      <c r="Q474" s="322"/>
      <c r="R474" s="322"/>
    </row>
    <row r="475" spans="5:18" x14ac:dyDescent="0.25">
      <c r="E475" s="323"/>
      <c r="F475" s="323"/>
      <c r="G475" s="323"/>
      <c r="H475" s="323"/>
      <c r="I475" s="323"/>
      <c r="J475" s="323"/>
      <c r="K475" s="323"/>
      <c r="L475" s="323"/>
      <c r="M475" s="323"/>
      <c r="N475" s="323"/>
      <c r="O475" s="323"/>
      <c r="P475" s="323"/>
      <c r="Q475" s="322"/>
      <c r="R475" s="322"/>
    </row>
    <row r="476" spans="5:18" x14ac:dyDescent="0.25">
      <c r="E476" s="323"/>
      <c r="F476" s="323"/>
      <c r="G476" s="323"/>
      <c r="H476" s="323"/>
      <c r="I476" s="323"/>
      <c r="J476" s="323"/>
      <c r="K476" s="323"/>
      <c r="L476" s="323"/>
      <c r="M476" s="323"/>
      <c r="N476" s="323"/>
      <c r="O476" s="323"/>
      <c r="P476" s="323"/>
      <c r="Q476" s="322"/>
      <c r="R476" s="322"/>
    </row>
    <row r="477" spans="5:18" x14ac:dyDescent="0.25">
      <c r="E477" s="323"/>
      <c r="F477" s="323"/>
      <c r="G477" s="323"/>
      <c r="H477" s="323"/>
      <c r="I477" s="323"/>
      <c r="J477" s="323"/>
      <c r="K477" s="323"/>
      <c r="L477" s="323"/>
      <c r="M477" s="323"/>
      <c r="N477" s="323"/>
      <c r="O477" s="323"/>
      <c r="P477" s="323"/>
      <c r="Q477" s="322"/>
      <c r="R477" s="322"/>
    </row>
    <row r="478" spans="5:18" x14ac:dyDescent="0.25">
      <c r="E478" s="323"/>
      <c r="F478" s="323"/>
      <c r="G478" s="323"/>
      <c r="H478" s="323"/>
      <c r="I478" s="323"/>
      <c r="J478" s="323"/>
      <c r="K478" s="323"/>
      <c r="L478" s="323"/>
      <c r="M478" s="323"/>
      <c r="N478" s="323"/>
      <c r="O478" s="323"/>
      <c r="P478" s="323"/>
      <c r="Q478" s="322"/>
      <c r="R478" s="322"/>
    </row>
    <row r="479" spans="5:18" x14ac:dyDescent="0.25">
      <c r="E479" s="323"/>
      <c r="F479" s="323"/>
      <c r="G479" s="323"/>
      <c r="H479" s="323"/>
      <c r="I479" s="323"/>
      <c r="J479" s="323"/>
      <c r="K479" s="323"/>
      <c r="L479" s="323"/>
      <c r="M479" s="323"/>
      <c r="N479" s="323"/>
      <c r="O479" s="323"/>
      <c r="P479" s="323"/>
      <c r="Q479" s="322"/>
      <c r="R479" s="322"/>
    </row>
    <row r="480" spans="5:18" x14ac:dyDescent="0.25">
      <c r="F480" s="323"/>
      <c r="G480" s="323"/>
      <c r="H480" s="323"/>
      <c r="I480" s="323"/>
      <c r="J480" s="323"/>
      <c r="K480" s="323"/>
      <c r="L480" s="323"/>
      <c r="M480" s="323"/>
      <c r="N480" s="323"/>
      <c r="O480" s="323"/>
      <c r="P480" s="323"/>
      <c r="Q480" s="323"/>
      <c r="R480" s="322"/>
    </row>
  </sheetData>
  <mergeCells count="3">
    <mergeCell ref="B1:O1"/>
    <mergeCell ref="B2:O2"/>
    <mergeCell ref="B3:O3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Header>&amp;L &amp;R&amp;A</oddHeader>
    <oddFooter>&amp;L&amp;F</oddFooter>
    <evenHeader>&amp;L </evenHeader>
    <evenFooter>&amp;L </evenFooter>
    <firstHeader>&amp;L </firstHeader>
    <firstFooter>&amp;L 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DB3E-EBAA-4F45-9376-F487A758935C}">
  <sheetPr codeName="Sheet12" filterMode="1"/>
  <dimension ref="B1:W463"/>
  <sheetViews>
    <sheetView workbookViewId="0">
      <selection activeCell="T1" sqref="T1:U121"/>
    </sheetView>
  </sheetViews>
  <sheetFormatPr defaultRowHeight="14.5" x14ac:dyDescent="0.35"/>
  <sheetData>
    <row r="1" spans="2:23" x14ac:dyDescent="0.35">
      <c r="B1" t="s">
        <v>113</v>
      </c>
      <c r="T1" t="s">
        <v>434</v>
      </c>
      <c r="U1" t="s">
        <v>435</v>
      </c>
      <c r="V1" t="s">
        <v>436</v>
      </c>
      <c r="W1" t="s">
        <v>437</v>
      </c>
    </row>
    <row r="2" spans="2:23" hidden="1" x14ac:dyDescent="0.35">
      <c r="T2">
        <v>10360</v>
      </c>
      <c r="U2">
        <f>_xlfn.XLOOKUP(T2,V:V,V:V)</f>
        <v>10360</v>
      </c>
      <c r="V2">
        <v>10360</v>
      </c>
      <c r="W2">
        <f>_xlfn.XLOOKUP(V2,T:T,T:T)</f>
        <v>10360</v>
      </c>
    </row>
    <row r="3" spans="2:23" hidden="1" x14ac:dyDescent="0.35">
      <c r="B3" s="197" t="s">
        <v>65</v>
      </c>
      <c r="C3" s="197"/>
      <c r="T3">
        <v>10450</v>
      </c>
      <c r="U3">
        <f t="shared" ref="U3:U66" si="0">_xlfn.SINGLE(_xlfn.XLOOKUP(T3,V:V,V:V))</f>
        <v>10450</v>
      </c>
      <c r="V3">
        <v>10361</v>
      </c>
      <c r="W3" t="e">
        <f t="shared" ref="W3:W66" si="1">_xlfn.SINGLE(_xlfn.XLOOKUP(V3,T:T,T:T))</f>
        <v>#N/A</v>
      </c>
    </row>
    <row r="4" spans="2:23" hidden="1" x14ac:dyDescent="0.35">
      <c r="B4" s="197"/>
      <c r="C4" s="197"/>
      <c r="T4">
        <v>11258</v>
      </c>
      <c r="U4">
        <f t="shared" si="0"/>
        <v>11258</v>
      </c>
      <c r="V4">
        <v>10362</v>
      </c>
      <c r="W4" t="e">
        <f t="shared" si="1"/>
        <v>#N/A</v>
      </c>
    </row>
    <row r="5" spans="2:23" hidden="1" x14ac:dyDescent="0.35">
      <c r="B5" s="197"/>
      <c r="C5" s="197"/>
      <c r="T5">
        <v>11264</v>
      </c>
      <c r="U5">
        <f t="shared" si="0"/>
        <v>11264</v>
      </c>
      <c r="V5">
        <v>10363</v>
      </c>
      <c r="W5" t="e">
        <f t="shared" si="1"/>
        <v>#N/A</v>
      </c>
    </row>
    <row r="6" spans="2:23" hidden="1" x14ac:dyDescent="0.35">
      <c r="B6" s="197" t="s">
        <v>438</v>
      </c>
      <c r="C6" s="197"/>
      <c r="T6">
        <v>11267</v>
      </c>
      <c r="U6">
        <f t="shared" si="0"/>
        <v>11267</v>
      </c>
      <c r="V6">
        <v>10364</v>
      </c>
      <c r="W6" t="e">
        <f t="shared" si="1"/>
        <v>#N/A</v>
      </c>
    </row>
    <row r="7" spans="2:23" hidden="1" x14ac:dyDescent="0.35">
      <c r="B7" s="197"/>
      <c r="C7" s="197"/>
      <c r="T7">
        <v>11360</v>
      </c>
      <c r="U7">
        <f t="shared" si="0"/>
        <v>11360</v>
      </c>
      <c r="V7">
        <v>10365</v>
      </c>
      <c r="W7" t="e">
        <f t="shared" si="1"/>
        <v>#N/A</v>
      </c>
    </row>
    <row r="8" spans="2:23" x14ac:dyDescent="0.35">
      <c r="B8" s="197"/>
      <c r="C8" s="197"/>
      <c r="T8" s="199">
        <v>11363</v>
      </c>
      <c r="U8" s="199" t="e">
        <f t="shared" si="0"/>
        <v>#N/A</v>
      </c>
      <c r="V8">
        <v>10366</v>
      </c>
      <c r="W8" t="e">
        <f t="shared" si="1"/>
        <v>#N/A</v>
      </c>
    </row>
    <row r="9" spans="2:23" x14ac:dyDescent="0.35">
      <c r="B9" s="197" t="s">
        <v>439</v>
      </c>
      <c r="C9" s="197"/>
      <c r="T9" s="199">
        <v>11366</v>
      </c>
      <c r="U9" s="199" t="e">
        <f t="shared" si="0"/>
        <v>#N/A</v>
      </c>
      <c r="V9">
        <v>10367</v>
      </c>
      <c r="W9" t="e">
        <f t="shared" si="1"/>
        <v>#N/A</v>
      </c>
    </row>
    <row r="10" spans="2:23" x14ac:dyDescent="0.35">
      <c r="B10" s="197">
        <v>10314</v>
      </c>
      <c r="C10" s="197"/>
      <c r="T10" s="199">
        <v>11368</v>
      </c>
      <c r="U10" s="199" t="e">
        <f t="shared" si="0"/>
        <v>#N/A</v>
      </c>
      <c r="V10">
        <v>10368</v>
      </c>
      <c r="W10" t="e">
        <f t="shared" si="1"/>
        <v>#N/A</v>
      </c>
    </row>
    <row r="11" spans="2:23" x14ac:dyDescent="0.35">
      <c r="B11" s="197">
        <v>10429</v>
      </c>
      <c r="C11" s="197"/>
      <c r="T11" s="199">
        <v>11368</v>
      </c>
      <c r="U11" s="199" t="e">
        <f t="shared" si="0"/>
        <v>#N/A</v>
      </c>
      <c r="V11">
        <v>10369</v>
      </c>
      <c r="W11" t="e">
        <f t="shared" si="1"/>
        <v>#N/A</v>
      </c>
    </row>
    <row r="12" spans="2:23" x14ac:dyDescent="0.35">
      <c r="B12" s="197"/>
      <c r="C12" s="197"/>
      <c r="T12" s="199">
        <v>11369</v>
      </c>
      <c r="U12" s="199" t="e">
        <f t="shared" si="0"/>
        <v>#N/A</v>
      </c>
      <c r="V12">
        <v>10370</v>
      </c>
      <c r="W12" t="e">
        <f t="shared" si="1"/>
        <v>#N/A</v>
      </c>
    </row>
    <row r="13" spans="2:23" x14ac:dyDescent="0.35">
      <c r="B13" s="197">
        <v>10178</v>
      </c>
      <c r="C13" s="197"/>
      <c r="T13" s="199">
        <v>11372</v>
      </c>
      <c r="U13" s="199" t="e">
        <f t="shared" si="0"/>
        <v>#N/A</v>
      </c>
      <c r="V13">
        <v>10371</v>
      </c>
      <c r="W13" t="e">
        <f t="shared" si="1"/>
        <v>#N/A</v>
      </c>
    </row>
    <row r="14" spans="2:23" x14ac:dyDescent="0.35">
      <c r="B14" s="197" t="s">
        <v>440</v>
      </c>
      <c r="C14" s="197"/>
      <c r="T14" s="199">
        <v>11375</v>
      </c>
      <c r="U14" s="199" t="e">
        <f t="shared" si="0"/>
        <v>#N/A</v>
      </c>
      <c r="V14">
        <v>10372</v>
      </c>
      <c r="W14" t="e">
        <f t="shared" si="1"/>
        <v>#N/A</v>
      </c>
    </row>
    <row r="15" spans="2:23" x14ac:dyDescent="0.35">
      <c r="B15" s="197">
        <v>10157</v>
      </c>
      <c r="C15" s="197"/>
      <c r="T15" s="199">
        <v>11376</v>
      </c>
      <c r="U15" s="199" t="e">
        <f t="shared" si="0"/>
        <v>#N/A</v>
      </c>
      <c r="V15">
        <v>10373</v>
      </c>
      <c r="W15" t="e">
        <f t="shared" si="1"/>
        <v>#N/A</v>
      </c>
    </row>
    <row r="16" spans="2:23" x14ac:dyDescent="0.35">
      <c r="B16" s="197">
        <v>10154</v>
      </c>
      <c r="C16" s="197"/>
      <c r="T16" s="199">
        <v>11378</v>
      </c>
      <c r="U16" s="199" t="e">
        <f t="shared" si="0"/>
        <v>#N/A</v>
      </c>
      <c r="V16">
        <v>10374</v>
      </c>
      <c r="W16" t="e">
        <f t="shared" si="1"/>
        <v>#N/A</v>
      </c>
    </row>
    <row r="17" spans="2:23" hidden="1" x14ac:dyDescent="0.35">
      <c r="B17" s="197">
        <v>10163</v>
      </c>
      <c r="C17" s="197"/>
      <c r="T17">
        <v>11381</v>
      </c>
      <c r="U17">
        <f t="shared" si="0"/>
        <v>11381</v>
      </c>
      <c r="V17">
        <v>10375</v>
      </c>
      <c r="W17" t="e">
        <f t="shared" si="1"/>
        <v>#N/A</v>
      </c>
    </row>
    <row r="18" spans="2:23" x14ac:dyDescent="0.35">
      <c r="B18" s="197">
        <v>10127</v>
      </c>
      <c r="C18" s="197"/>
      <c r="T18" s="199">
        <v>11384</v>
      </c>
      <c r="U18" s="199" t="e">
        <f t="shared" si="0"/>
        <v>#N/A</v>
      </c>
      <c r="V18">
        <v>10376</v>
      </c>
      <c r="W18" t="e">
        <f t="shared" si="1"/>
        <v>#N/A</v>
      </c>
    </row>
    <row r="19" spans="2:23" hidden="1" x14ac:dyDescent="0.35">
      <c r="B19" s="197">
        <v>10172</v>
      </c>
      <c r="C19" s="197"/>
      <c r="T19">
        <v>11409</v>
      </c>
      <c r="U19">
        <f t="shared" si="0"/>
        <v>11409</v>
      </c>
      <c r="V19">
        <v>10377</v>
      </c>
      <c r="W19" t="e">
        <f t="shared" si="1"/>
        <v>#N/A</v>
      </c>
    </row>
    <row r="20" spans="2:23" hidden="1" x14ac:dyDescent="0.35">
      <c r="B20" s="197" t="s">
        <v>441</v>
      </c>
      <c r="C20" s="197"/>
      <c r="T20">
        <v>11412</v>
      </c>
      <c r="U20">
        <f t="shared" si="0"/>
        <v>11412</v>
      </c>
      <c r="V20">
        <v>10378</v>
      </c>
      <c r="W20" t="e">
        <f t="shared" si="1"/>
        <v>#N/A</v>
      </c>
    </row>
    <row r="21" spans="2:23" hidden="1" x14ac:dyDescent="0.35">
      <c r="B21" s="197">
        <v>10169</v>
      </c>
      <c r="C21" s="197"/>
      <c r="T21">
        <v>11415</v>
      </c>
      <c r="U21">
        <f t="shared" si="0"/>
        <v>11415</v>
      </c>
      <c r="V21">
        <v>10379</v>
      </c>
      <c r="W21" t="e">
        <f t="shared" si="1"/>
        <v>#N/A</v>
      </c>
    </row>
    <row r="22" spans="2:23" hidden="1" x14ac:dyDescent="0.35">
      <c r="B22" s="197" t="s">
        <v>442</v>
      </c>
      <c r="C22" s="197"/>
      <c r="T22">
        <v>11425</v>
      </c>
      <c r="U22">
        <f t="shared" si="0"/>
        <v>11425</v>
      </c>
      <c r="V22">
        <v>10380</v>
      </c>
      <c r="W22" t="e">
        <f t="shared" si="1"/>
        <v>#N/A</v>
      </c>
    </row>
    <row r="23" spans="2:23" hidden="1" x14ac:dyDescent="0.35">
      <c r="B23" s="197">
        <v>10117</v>
      </c>
      <c r="C23" s="197"/>
      <c r="T23">
        <v>11438</v>
      </c>
      <c r="U23">
        <f t="shared" si="0"/>
        <v>11438</v>
      </c>
      <c r="V23">
        <v>10381</v>
      </c>
      <c r="W23" t="e">
        <f t="shared" si="1"/>
        <v>#N/A</v>
      </c>
    </row>
    <row r="24" spans="2:23" hidden="1" x14ac:dyDescent="0.35">
      <c r="B24" s="197"/>
      <c r="C24" s="197" t="s">
        <v>443</v>
      </c>
      <c r="T24">
        <v>11441</v>
      </c>
      <c r="U24">
        <f t="shared" si="0"/>
        <v>11441</v>
      </c>
      <c r="V24">
        <v>10450</v>
      </c>
      <c r="W24">
        <f t="shared" si="1"/>
        <v>10450</v>
      </c>
    </row>
    <row r="25" spans="2:23" hidden="1" x14ac:dyDescent="0.35">
      <c r="B25" s="197"/>
      <c r="C25" s="197"/>
      <c r="T25">
        <v>11444</v>
      </c>
      <c r="U25">
        <f t="shared" si="0"/>
        <v>11444</v>
      </c>
      <c r="V25">
        <v>11258</v>
      </c>
      <c r="W25">
        <f t="shared" si="1"/>
        <v>11258</v>
      </c>
    </row>
    <row r="26" spans="2:23" hidden="1" x14ac:dyDescent="0.35">
      <c r="B26" s="197"/>
      <c r="C26" s="197"/>
      <c r="T26">
        <v>11447</v>
      </c>
      <c r="U26">
        <f t="shared" si="0"/>
        <v>11447</v>
      </c>
      <c r="V26">
        <v>11264</v>
      </c>
      <c r="W26">
        <f t="shared" si="1"/>
        <v>11264</v>
      </c>
    </row>
    <row r="27" spans="2:23" hidden="1" x14ac:dyDescent="0.35">
      <c r="B27" s="197" t="s">
        <v>439</v>
      </c>
      <c r="C27" s="197"/>
      <c r="T27">
        <v>11448</v>
      </c>
      <c r="U27">
        <f t="shared" si="0"/>
        <v>11448</v>
      </c>
      <c r="V27">
        <v>11267</v>
      </c>
      <c r="W27">
        <f t="shared" si="1"/>
        <v>11267</v>
      </c>
    </row>
    <row r="28" spans="2:23" hidden="1" x14ac:dyDescent="0.35">
      <c r="B28" s="197" t="s">
        <v>444</v>
      </c>
      <c r="C28" s="197"/>
      <c r="T28">
        <v>11457</v>
      </c>
      <c r="U28">
        <f t="shared" si="0"/>
        <v>11457</v>
      </c>
      <c r="V28">
        <v>11360</v>
      </c>
      <c r="W28">
        <f t="shared" si="1"/>
        <v>11360</v>
      </c>
    </row>
    <row r="29" spans="2:23" hidden="1" x14ac:dyDescent="0.35">
      <c r="B29" s="197">
        <v>10315</v>
      </c>
      <c r="C29" s="197"/>
      <c r="T29">
        <v>11460</v>
      </c>
      <c r="U29">
        <f t="shared" si="0"/>
        <v>11460</v>
      </c>
      <c r="V29">
        <v>11381</v>
      </c>
      <c r="W29">
        <f t="shared" si="1"/>
        <v>11381</v>
      </c>
    </row>
    <row r="30" spans="2:23" hidden="1" x14ac:dyDescent="0.35">
      <c r="B30" s="197">
        <v>10419</v>
      </c>
      <c r="C30" s="197"/>
      <c r="T30">
        <v>11463</v>
      </c>
      <c r="U30">
        <f t="shared" si="0"/>
        <v>11463</v>
      </c>
      <c r="V30">
        <v>11409</v>
      </c>
      <c r="W30">
        <f t="shared" si="1"/>
        <v>11409</v>
      </c>
    </row>
    <row r="31" spans="2:23" hidden="1" x14ac:dyDescent="0.35">
      <c r="B31" s="197">
        <v>10429</v>
      </c>
      <c r="C31" s="197"/>
      <c r="E31" t="s">
        <v>443</v>
      </c>
      <c r="T31">
        <v>11466</v>
      </c>
      <c r="U31">
        <f t="shared" si="0"/>
        <v>11466</v>
      </c>
      <c r="V31">
        <v>11410</v>
      </c>
      <c r="W31" t="e">
        <f t="shared" si="1"/>
        <v>#N/A</v>
      </c>
    </row>
    <row r="32" spans="2:23" hidden="1" x14ac:dyDescent="0.35">
      <c r="B32" s="197" t="s">
        <v>441</v>
      </c>
      <c r="C32" s="197"/>
      <c r="T32">
        <v>11479</v>
      </c>
      <c r="U32">
        <f t="shared" si="0"/>
        <v>11479</v>
      </c>
      <c r="V32">
        <v>11411</v>
      </c>
      <c r="W32" t="e">
        <f t="shared" si="1"/>
        <v>#N/A</v>
      </c>
    </row>
    <row r="33" spans="2:23" hidden="1" x14ac:dyDescent="0.35">
      <c r="B33" s="197">
        <v>10166</v>
      </c>
      <c r="C33" s="197"/>
      <c r="T33">
        <v>11480</v>
      </c>
      <c r="U33">
        <f t="shared" si="0"/>
        <v>11480</v>
      </c>
      <c r="V33">
        <v>11412</v>
      </c>
      <c r="W33">
        <f t="shared" si="1"/>
        <v>11412</v>
      </c>
    </row>
    <row r="34" spans="2:23" hidden="1" x14ac:dyDescent="0.35">
      <c r="B34" s="197">
        <v>10178</v>
      </c>
      <c r="C34" s="197"/>
      <c r="T34">
        <v>11482</v>
      </c>
      <c r="U34">
        <f t="shared" si="0"/>
        <v>11482</v>
      </c>
      <c r="V34">
        <v>11413</v>
      </c>
      <c r="W34" t="e">
        <f t="shared" si="1"/>
        <v>#N/A</v>
      </c>
    </row>
    <row r="35" spans="2:23" hidden="1" x14ac:dyDescent="0.35">
      <c r="B35" s="197" t="s">
        <v>445</v>
      </c>
      <c r="C35" s="197"/>
      <c r="T35">
        <v>11485</v>
      </c>
      <c r="U35">
        <f t="shared" si="0"/>
        <v>11485</v>
      </c>
      <c r="V35">
        <v>11414</v>
      </c>
      <c r="W35" t="e">
        <f t="shared" si="1"/>
        <v>#N/A</v>
      </c>
    </row>
    <row r="36" spans="2:23" hidden="1" x14ac:dyDescent="0.35">
      <c r="B36" s="197">
        <v>10117</v>
      </c>
      <c r="C36" s="197"/>
      <c r="T36">
        <v>11495</v>
      </c>
      <c r="U36">
        <f t="shared" si="0"/>
        <v>11495</v>
      </c>
      <c r="V36">
        <v>11415</v>
      </c>
      <c r="W36">
        <f t="shared" si="1"/>
        <v>11415</v>
      </c>
    </row>
    <row r="37" spans="2:23" hidden="1" x14ac:dyDescent="0.35">
      <c r="B37" s="197"/>
      <c r="C37" s="197"/>
      <c r="T37">
        <v>11496</v>
      </c>
      <c r="U37">
        <f t="shared" si="0"/>
        <v>11496</v>
      </c>
      <c r="V37">
        <v>11416</v>
      </c>
      <c r="W37" t="e">
        <f t="shared" si="1"/>
        <v>#N/A</v>
      </c>
    </row>
    <row r="38" spans="2:23" hidden="1" x14ac:dyDescent="0.35">
      <c r="B38" s="197"/>
      <c r="C38" s="197"/>
      <c r="T38">
        <v>11498</v>
      </c>
      <c r="U38">
        <f t="shared" si="0"/>
        <v>11498</v>
      </c>
      <c r="V38">
        <v>11417</v>
      </c>
      <c r="W38" t="e">
        <f t="shared" si="1"/>
        <v>#N/A</v>
      </c>
    </row>
    <row r="39" spans="2:23" hidden="1" x14ac:dyDescent="0.35">
      <c r="B39" s="197"/>
      <c r="C39" s="197"/>
      <c r="T39">
        <v>11501</v>
      </c>
      <c r="U39">
        <f t="shared" si="0"/>
        <v>11501</v>
      </c>
      <c r="V39">
        <v>11418</v>
      </c>
      <c r="W39" t="e">
        <f t="shared" si="1"/>
        <v>#N/A</v>
      </c>
    </row>
    <row r="40" spans="2:23" hidden="1" x14ac:dyDescent="0.35">
      <c r="B40" s="197">
        <v>10226</v>
      </c>
      <c r="C40" s="197"/>
      <c r="T40">
        <v>11502</v>
      </c>
      <c r="U40">
        <f t="shared" si="0"/>
        <v>11502</v>
      </c>
      <c r="V40">
        <v>11419</v>
      </c>
      <c r="W40" t="e">
        <f t="shared" si="1"/>
        <v>#N/A</v>
      </c>
    </row>
    <row r="41" spans="2:23" hidden="1" x14ac:dyDescent="0.35">
      <c r="B41" s="197">
        <v>10227</v>
      </c>
      <c r="C41" s="197"/>
      <c r="T41">
        <v>11504</v>
      </c>
      <c r="U41">
        <f t="shared" si="0"/>
        <v>11504</v>
      </c>
      <c r="V41">
        <v>11420</v>
      </c>
      <c r="W41" t="e">
        <f t="shared" si="1"/>
        <v>#N/A</v>
      </c>
    </row>
    <row r="42" spans="2:23" hidden="1" x14ac:dyDescent="0.35">
      <c r="B42" s="197">
        <v>10228</v>
      </c>
      <c r="C42" s="197"/>
      <c r="T42">
        <v>11510</v>
      </c>
      <c r="U42">
        <f t="shared" si="0"/>
        <v>11510</v>
      </c>
      <c r="V42">
        <v>11421</v>
      </c>
      <c r="W42" t="e">
        <f t="shared" si="1"/>
        <v>#N/A</v>
      </c>
    </row>
    <row r="43" spans="2:23" hidden="1" x14ac:dyDescent="0.35">
      <c r="B43" s="197">
        <v>10230</v>
      </c>
      <c r="C43" s="197"/>
      <c r="T43">
        <v>11513</v>
      </c>
      <c r="U43">
        <f t="shared" si="0"/>
        <v>11513</v>
      </c>
      <c r="V43">
        <v>11422</v>
      </c>
      <c r="W43" t="e">
        <f t="shared" si="1"/>
        <v>#N/A</v>
      </c>
    </row>
    <row r="44" spans="2:23" hidden="1" x14ac:dyDescent="0.35">
      <c r="B44" s="197"/>
      <c r="C44" s="197" t="s">
        <v>446</v>
      </c>
      <c r="T44">
        <v>11516</v>
      </c>
      <c r="U44">
        <f t="shared" si="0"/>
        <v>11516</v>
      </c>
      <c r="V44">
        <v>11423</v>
      </c>
      <c r="W44" t="e">
        <f t="shared" si="1"/>
        <v>#N/A</v>
      </c>
    </row>
    <row r="45" spans="2:23" hidden="1" x14ac:dyDescent="0.35">
      <c r="B45" s="197"/>
      <c r="C45" s="197"/>
      <c r="T45">
        <v>11519</v>
      </c>
      <c r="U45">
        <f t="shared" si="0"/>
        <v>11519</v>
      </c>
      <c r="V45">
        <v>11424</v>
      </c>
      <c r="W45" t="e">
        <f t="shared" si="1"/>
        <v>#N/A</v>
      </c>
    </row>
    <row r="46" spans="2:23" hidden="1" x14ac:dyDescent="0.35">
      <c r="B46" s="197"/>
      <c r="C46" s="197"/>
      <c r="T46">
        <v>11522</v>
      </c>
      <c r="U46">
        <f t="shared" si="0"/>
        <v>11522</v>
      </c>
      <c r="V46">
        <v>11425</v>
      </c>
      <c r="W46">
        <f t="shared" si="1"/>
        <v>11425</v>
      </c>
    </row>
    <row r="47" spans="2:23" hidden="1" x14ac:dyDescent="0.35">
      <c r="B47" s="197">
        <v>10226</v>
      </c>
      <c r="C47" s="197"/>
      <c r="T47">
        <v>11544</v>
      </c>
      <c r="U47">
        <f t="shared" si="0"/>
        <v>11544</v>
      </c>
      <c r="V47">
        <v>11438</v>
      </c>
      <c r="W47">
        <f t="shared" si="1"/>
        <v>11438</v>
      </c>
    </row>
    <row r="48" spans="2:23" hidden="1" x14ac:dyDescent="0.35">
      <c r="B48" s="197" t="s">
        <v>447</v>
      </c>
      <c r="C48" s="197"/>
      <c r="T48">
        <v>11547</v>
      </c>
      <c r="U48">
        <f t="shared" si="0"/>
        <v>11547</v>
      </c>
      <c r="V48">
        <v>11439</v>
      </c>
      <c r="W48" t="e">
        <f t="shared" si="1"/>
        <v>#N/A</v>
      </c>
    </row>
    <row r="49" spans="2:23" hidden="1" x14ac:dyDescent="0.35">
      <c r="B49" s="197" t="s">
        <v>448</v>
      </c>
      <c r="C49" s="197"/>
      <c r="T49">
        <v>11550</v>
      </c>
      <c r="U49">
        <f t="shared" si="0"/>
        <v>11550</v>
      </c>
      <c r="V49">
        <v>11440</v>
      </c>
      <c r="W49" t="e">
        <f t="shared" si="1"/>
        <v>#N/A</v>
      </c>
    </row>
    <row r="50" spans="2:23" hidden="1" x14ac:dyDescent="0.35">
      <c r="B50" s="197"/>
      <c r="C50" s="197" t="s">
        <v>446</v>
      </c>
      <c r="T50">
        <v>11553</v>
      </c>
      <c r="U50">
        <f t="shared" si="0"/>
        <v>11553</v>
      </c>
      <c r="V50">
        <v>11441</v>
      </c>
      <c r="W50">
        <f t="shared" si="1"/>
        <v>11441</v>
      </c>
    </row>
    <row r="51" spans="2:23" hidden="1" x14ac:dyDescent="0.35">
      <c r="B51" s="197"/>
      <c r="C51" s="197"/>
      <c r="E51" t="s">
        <v>446</v>
      </c>
      <c r="T51">
        <v>11556</v>
      </c>
      <c r="U51">
        <f t="shared" si="0"/>
        <v>11556</v>
      </c>
      <c r="V51">
        <v>11442</v>
      </c>
      <c r="W51" t="e">
        <f t="shared" si="1"/>
        <v>#N/A</v>
      </c>
    </row>
    <row r="52" spans="2:23" hidden="1" x14ac:dyDescent="0.35">
      <c r="B52" s="197"/>
      <c r="C52" s="197"/>
      <c r="T52">
        <v>11559</v>
      </c>
      <c r="U52">
        <f t="shared" si="0"/>
        <v>11559</v>
      </c>
      <c r="V52">
        <v>11443</v>
      </c>
      <c r="W52" t="e">
        <f t="shared" si="1"/>
        <v>#N/A</v>
      </c>
    </row>
    <row r="53" spans="2:23" hidden="1" x14ac:dyDescent="0.35">
      <c r="B53" s="197">
        <v>10369</v>
      </c>
      <c r="C53" s="197"/>
      <c r="T53">
        <v>11560</v>
      </c>
      <c r="U53">
        <f t="shared" si="0"/>
        <v>11560</v>
      </c>
      <c r="V53">
        <v>11444</v>
      </c>
      <c r="W53">
        <f t="shared" si="1"/>
        <v>11444</v>
      </c>
    </row>
    <row r="54" spans="2:23" hidden="1" x14ac:dyDescent="0.35">
      <c r="B54" s="197" t="s">
        <v>449</v>
      </c>
      <c r="C54" s="197"/>
      <c r="T54">
        <v>11562</v>
      </c>
      <c r="U54">
        <f t="shared" si="0"/>
        <v>11562</v>
      </c>
      <c r="V54">
        <v>11445</v>
      </c>
      <c r="W54" t="e">
        <f t="shared" si="1"/>
        <v>#N/A</v>
      </c>
    </row>
    <row r="55" spans="2:23" hidden="1" x14ac:dyDescent="0.35">
      <c r="B55" s="197">
        <v>10368</v>
      </c>
      <c r="C55" s="197"/>
      <c r="T55">
        <v>11565</v>
      </c>
      <c r="U55">
        <f t="shared" si="0"/>
        <v>11565</v>
      </c>
      <c r="V55">
        <v>11446</v>
      </c>
      <c r="W55" t="e">
        <f t="shared" si="1"/>
        <v>#N/A</v>
      </c>
    </row>
    <row r="56" spans="2:23" hidden="1" x14ac:dyDescent="0.35">
      <c r="B56" s="197"/>
      <c r="C56" s="197"/>
      <c r="T56">
        <v>11568</v>
      </c>
      <c r="U56">
        <f t="shared" si="0"/>
        <v>11568</v>
      </c>
      <c r="V56">
        <v>11447</v>
      </c>
      <c r="W56">
        <f t="shared" si="1"/>
        <v>11447</v>
      </c>
    </row>
    <row r="57" spans="2:23" hidden="1" x14ac:dyDescent="0.35">
      <c r="B57" s="197"/>
      <c r="C57" s="197"/>
      <c r="E57" t="s">
        <v>446</v>
      </c>
      <c r="T57">
        <v>11571</v>
      </c>
      <c r="U57">
        <f t="shared" si="0"/>
        <v>11571</v>
      </c>
      <c r="V57">
        <v>11448</v>
      </c>
      <c r="W57">
        <f t="shared" si="1"/>
        <v>11448</v>
      </c>
    </row>
    <row r="58" spans="2:23" hidden="1" x14ac:dyDescent="0.35">
      <c r="B58" s="197"/>
      <c r="C58" s="197"/>
      <c r="T58">
        <v>11574</v>
      </c>
      <c r="U58">
        <f t="shared" si="0"/>
        <v>11574</v>
      </c>
      <c r="V58">
        <v>11449</v>
      </c>
      <c r="W58" t="e">
        <f t="shared" si="1"/>
        <v>#N/A</v>
      </c>
    </row>
    <row r="59" spans="2:23" hidden="1" x14ac:dyDescent="0.35">
      <c r="B59" s="197">
        <v>10394</v>
      </c>
      <c r="C59" s="197"/>
      <c r="T59">
        <v>11577</v>
      </c>
      <c r="U59">
        <f t="shared" si="0"/>
        <v>11577</v>
      </c>
      <c r="V59">
        <v>11450</v>
      </c>
      <c r="W59" t="e">
        <f t="shared" si="1"/>
        <v>#N/A</v>
      </c>
    </row>
    <row r="60" spans="2:23" hidden="1" x14ac:dyDescent="0.35">
      <c r="B60" s="197"/>
      <c r="C60" s="197"/>
      <c r="T60">
        <v>11578</v>
      </c>
      <c r="U60">
        <f t="shared" si="0"/>
        <v>11578</v>
      </c>
      <c r="V60">
        <v>11451</v>
      </c>
      <c r="W60" t="e">
        <f t="shared" si="1"/>
        <v>#N/A</v>
      </c>
    </row>
    <row r="61" spans="2:23" hidden="1" x14ac:dyDescent="0.35">
      <c r="B61" s="197"/>
      <c r="C61" s="197"/>
      <c r="T61">
        <v>11605</v>
      </c>
      <c r="U61">
        <f t="shared" si="0"/>
        <v>11605</v>
      </c>
      <c r="V61">
        <v>11452</v>
      </c>
      <c r="W61" t="e">
        <f t="shared" si="1"/>
        <v>#N/A</v>
      </c>
    </row>
    <row r="62" spans="2:23" hidden="1" x14ac:dyDescent="0.35">
      <c r="B62" s="197"/>
      <c r="C62" s="197"/>
      <c r="T62">
        <v>11608</v>
      </c>
      <c r="U62">
        <f t="shared" si="0"/>
        <v>11608</v>
      </c>
      <c r="V62">
        <v>11453</v>
      </c>
      <c r="W62" t="e">
        <f t="shared" si="1"/>
        <v>#N/A</v>
      </c>
    </row>
    <row r="63" spans="2:23" hidden="1" x14ac:dyDescent="0.35">
      <c r="B63" s="197">
        <v>10444</v>
      </c>
      <c r="C63" s="197"/>
      <c r="T63">
        <v>11611</v>
      </c>
      <c r="U63">
        <f t="shared" si="0"/>
        <v>11611</v>
      </c>
      <c r="V63">
        <v>11454</v>
      </c>
      <c r="W63" t="e">
        <f t="shared" si="1"/>
        <v>#N/A</v>
      </c>
    </row>
    <row r="64" spans="2:23" hidden="1" x14ac:dyDescent="0.35">
      <c r="B64" s="197">
        <v>10447</v>
      </c>
      <c r="C64" s="197"/>
      <c r="T64">
        <v>11614</v>
      </c>
      <c r="U64">
        <f t="shared" si="0"/>
        <v>11614</v>
      </c>
      <c r="V64">
        <v>11455</v>
      </c>
      <c r="W64" t="e">
        <f t="shared" si="1"/>
        <v>#N/A</v>
      </c>
    </row>
    <row r="65" spans="2:23" hidden="1" x14ac:dyDescent="0.35">
      <c r="B65" s="197">
        <v>10448</v>
      </c>
      <c r="C65" s="197"/>
      <c r="T65">
        <v>11617</v>
      </c>
      <c r="U65">
        <f t="shared" si="0"/>
        <v>11617</v>
      </c>
      <c r="V65">
        <v>11456</v>
      </c>
      <c r="W65" t="e">
        <f t="shared" si="1"/>
        <v>#N/A</v>
      </c>
    </row>
    <row r="66" spans="2:23" hidden="1" x14ac:dyDescent="0.35">
      <c r="B66" s="197">
        <v>10332</v>
      </c>
      <c r="C66" s="197"/>
      <c r="T66">
        <v>11620</v>
      </c>
      <c r="U66">
        <f t="shared" si="0"/>
        <v>11620</v>
      </c>
      <c r="V66">
        <v>11457</v>
      </c>
      <c r="W66">
        <f t="shared" si="1"/>
        <v>11457</v>
      </c>
    </row>
    <row r="67" spans="2:23" hidden="1" x14ac:dyDescent="0.35">
      <c r="B67" s="197">
        <v>10335</v>
      </c>
      <c r="C67" s="197"/>
      <c r="T67">
        <v>11623</v>
      </c>
      <c r="U67">
        <f t="shared" ref="U67:U121" si="2">_xlfn.SINGLE(_xlfn.XLOOKUP(T67,V:V,V:V))</f>
        <v>11623</v>
      </c>
      <c r="V67">
        <v>11458</v>
      </c>
      <c r="W67" t="e">
        <f t="shared" ref="W67:W130" si="3">_xlfn.SINGLE(_xlfn.XLOOKUP(V67,T:T,T:T))</f>
        <v>#N/A</v>
      </c>
    </row>
    <row r="68" spans="2:23" hidden="1" x14ac:dyDescent="0.35">
      <c r="B68" s="197"/>
      <c r="C68" s="197"/>
      <c r="T68">
        <v>11626</v>
      </c>
      <c r="U68">
        <f t="shared" si="2"/>
        <v>11626</v>
      </c>
      <c r="V68">
        <v>11459</v>
      </c>
      <c r="W68" t="e">
        <f t="shared" si="3"/>
        <v>#N/A</v>
      </c>
    </row>
    <row r="69" spans="2:23" hidden="1" x14ac:dyDescent="0.35">
      <c r="B69" s="197"/>
      <c r="C69" s="197"/>
      <c r="T69">
        <v>11629</v>
      </c>
      <c r="U69">
        <f t="shared" si="2"/>
        <v>11629</v>
      </c>
      <c r="V69">
        <v>11460</v>
      </c>
      <c r="W69">
        <f t="shared" si="3"/>
        <v>11460</v>
      </c>
    </row>
    <row r="70" spans="2:23" hidden="1" x14ac:dyDescent="0.35">
      <c r="B70" s="197"/>
      <c r="C70" s="197"/>
      <c r="T70">
        <v>11632</v>
      </c>
      <c r="U70">
        <f t="shared" si="2"/>
        <v>11632</v>
      </c>
      <c r="V70">
        <v>11461</v>
      </c>
      <c r="W70" t="e">
        <f t="shared" si="3"/>
        <v>#N/A</v>
      </c>
    </row>
    <row r="71" spans="2:23" hidden="1" x14ac:dyDescent="0.35">
      <c r="B71" s="197" t="s">
        <v>450</v>
      </c>
      <c r="C71" s="197"/>
      <c r="T71">
        <v>11635</v>
      </c>
      <c r="U71">
        <f t="shared" si="2"/>
        <v>11635</v>
      </c>
      <c r="V71">
        <v>11462</v>
      </c>
      <c r="W71" t="e">
        <f t="shared" si="3"/>
        <v>#N/A</v>
      </c>
    </row>
    <row r="72" spans="2:23" hidden="1" x14ac:dyDescent="0.35">
      <c r="B72" s="197" t="s">
        <v>451</v>
      </c>
      <c r="C72" s="197"/>
      <c r="T72">
        <v>11638</v>
      </c>
      <c r="U72">
        <f t="shared" si="2"/>
        <v>11638</v>
      </c>
      <c r="V72">
        <v>11463</v>
      </c>
      <c r="W72">
        <f t="shared" si="3"/>
        <v>11463</v>
      </c>
    </row>
    <row r="73" spans="2:23" hidden="1" x14ac:dyDescent="0.35">
      <c r="B73" s="197">
        <v>10270</v>
      </c>
      <c r="C73" s="197"/>
      <c r="T73">
        <v>11641</v>
      </c>
      <c r="U73">
        <f t="shared" si="2"/>
        <v>11641</v>
      </c>
      <c r="V73">
        <v>11464</v>
      </c>
      <c r="W73" t="e">
        <f t="shared" si="3"/>
        <v>#N/A</v>
      </c>
    </row>
    <row r="74" spans="2:23" hidden="1" x14ac:dyDescent="0.35">
      <c r="B74" s="197">
        <v>13100</v>
      </c>
      <c r="C74" s="197"/>
      <c r="T74">
        <v>11644</v>
      </c>
      <c r="U74">
        <f t="shared" si="2"/>
        <v>11644</v>
      </c>
      <c r="V74">
        <v>11465</v>
      </c>
      <c r="W74" t="e">
        <f t="shared" si="3"/>
        <v>#N/A</v>
      </c>
    </row>
    <row r="75" spans="2:23" hidden="1" x14ac:dyDescent="0.35">
      <c r="B75" s="197">
        <v>13101</v>
      </c>
      <c r="C75" s="197"/>
      <c r="T75">
        <v>11647</v>
      </c>
      <c r="U75">
        <f t="shared" si="2"/>
        <v>11647</v>
      </c>
      <c r="V75">
        <v>11466</v>
      </c>
      <c r="W75">
        <f t="shared" si="3"/>
        <v>11466</v>
      </c>
    </row>
    <row r="76" spans="2:23" hidden="1" x14ac:dyDescent="0.35">
      <c r="B76" s="197">
        <v>13103</v>
      </c>
      <c r="C76" s="197"/>
      <c r="T76">
        <v>11650</v>
      </c>
      <c r="U76">
        <f t="shared" si="2"/>
        <v>11650</v>
      </c>
      <c r="V76">
        <v>11467</v>
      </c>
      <c r="W76" t="e">
        <f t="shared" si="3"/>
        <v>#N/A</v>
      </c>
    </row>
    <row r="77" spans="2:23" hidden="1" x14ac:dyDescent="0.35">
      <c r="B77" s="197">
        <v>13104</v>
      </c>
      <c r="C77" s="197"/>
      <c r="T77">
        <v>11653</v>
      </c>
      <c r="U77">
        <f t="shared" si="2"/>
        <v>11653</v>
      </c>
      <c r="V77">
        <v>11468</v>
      </c>
      <c r="W77" t="e">
        <f t="shared" si="3"/>
        <v>#N/A</v>
      </c>
    </row>
    <row r="78" spans="2:23" hidden="1" x14ac:dyDescent="0.35">
      <c r="B78" s="197">
        <v>13106</v>
      </c>
      <c r="C78" s="197"/>
      <c r="T78">
        <v>11656</v>
      </c>
      <c r="U78">
        <f t="shared" si="2"/>
        <v>11656</v>
      </c>
      <c r="V78">
        <v>11469</v>
      </c>
      <c r="W78" t="e">
        <f t="shared" si="3"/>
        <v>#N/A</v>
      </c>
    </row>
    <row r="79" spans="2:23" hidden="1" x14ac:dyDescent="0.35">
      <c r="B79" s="197">
        <v>13115</v>
      </c>
      <c r="C79" s="197"/>
      <c r="T79">
        <v>11659</v>
      </c>
      <c r="U79">
        <f t="shared" si="2"/>
        <v>11659</v>
      </c>
      <c r="V79">
        <v>11470</v>
      </c>
      <c r="W79" t="e">
        <f t="shared" si="3"/>
        <v>#N/A</v>
      </c>
    </row>
    <row r="80" spans="2:23" hidden="1" x14ac:dyDescent="0.35">
      <c r="B80" s="197">
        <v>13120</v>
      </c>
      <c r="C80" s="197"/>
      <c r="T80">
        <v>11662</v>
      </c>
      <c r="U80">
        <f t="shared" si="2"/>
        <v>11662</v>
      </c>
      <c r="V80">
        <v>11471</v>
      </c>
      <c r="W80" t="e">
        <f t="shared" si="3"/>
        <v>#N/A</v>
      </c>
    </row>
    <row r="81" spans="2:23" hidden="1" x14ac:dyDescent="0.35">
      <c r="B81" s="197">
        <v>13122</v>
      </c>
      <c r="C81" s="197"/>
      <c r="T81">
        <v>11665</v>
      </c>
      <c r="U81">
        <f t="shared" si="2"/>
        <v>11665</v>
      </c>
      <c r="V81">
        <v>11472</v>
      </c>
      <c r="W81" t="e">
        <f t="shared" si="3"/>
        <v>#N/A</v>
      </c>
    </row>
    <row r="82" spans="2:23" hidden="1" x14ac:dyDescent="0.35">
      <c r="B82" s="197">
        <v>13124</v>
      </c>
      <c r="C82" s="197"/>
      <c r="T82">
        <v>11668</v>
      </c>
      <c r="U82">
        <f t="shared" si="2"/>
        <v>11668</v>
      </c>
      <c r="V82">
        <v>11473</v>
      </c>
      <c r="W82" t="e">
        <f t="shared" si="3"/>
        <v>#N/A</v>
      </c>
    </row>
    <row r="83" spans="2:23" hidden="1" x14ac:dyDescent="0.35">
      <c r="B83" s="197">
        <v>13131</v>
      </c>
      <c r="C83" s="197"/>
      <c r="T83">
        <v>11671</v>
      </c>
      <c r="U83">
        <f t="shared" si="2"/>
        <v>11671</v>
      </c>
      <c r="V83">
        <v>11474</v>
      </c>
      <c r="W83" t="e">
        <f t="shared" si="3"/>
        <v>#N/A</v>
      </c>
    </row>
    <row r="84" spans="2:23" hidden="1" x14ac:dyDescent="0.35">
      <c r="B84" s="197"/>
      <c r="C84" s="197"/>
      <c r="T84">
        <v>11696</v>
      </c>
      <c r="U84">
        <f t="shared" si="2"/>
        <v>11696</v>
      </c>
      <c r="V84">
        <v>11475</v>
      </c>
      <c r="W84" t="e">
        <f t="shared" si="3"/>
        <v>#N/A</v>
      </c>
    </row>
    <row r="85" spans="2:23" hidden="1" x14ac:dyDescent="0.35">
      <c r="B85" s="197"/>
      <c r="C85" s="197"/>
      <c r="T85">
        <v>11699</v>
      </c>
      <c r="U85">
        <f t="shared" si="2"/>
        <v>11699</v>
      </c>
      <c r="V85">
        <v>11476</v>
      </c>
      <c r="W85" t="e">
        <f t="shared" si="3"/>
        <v>#N/A</v>
      </c>
    </row>
    <row r="86" spans="2:23" hidden="1" x14ac:dyDescent="0.35">
      <c r="B86" s="197"/>
      <c r="C86" s="197"/>
      <c r="T86">
        <v>11709</v>
      </c>
      <c r="U86">
        <f t="shared" si="2"/>
        <v>11709</v>
      </c>
      <c r="V86">
        <v>11477</v>
      </c>
      <c r="W86" t="e">
        <f t="shared" si="3"/>
        <v>#N/A</v>
      </c>
    </row>
    <row r="87" spans="2:23" hidden="1" x14ac:dyDescent="0.35">
      <c r="B87" s="197">
        <v>10112</v>
      </c>
      <c r="C87" s="197"/>
      <c r="T87">
        <v>11712</v>
      </c>
      <c r="U87">
        <f t="shared" si="2"/>
        <v>11712</v>
      </c>
      <c r="V87">
        <v>11478</v>
      </c>
      <c r="W87" t="e">
        <f t="shared" si="3"/>
        <v>#N/A</v>
      </c>
    </row>
    <row r="88" spans="2:23" hidden="1" x14ac:dyDescent="0.35">
      <c r="B88" s="197">
        <v>10367</v>
      </c>
      <c r="C88" s="197"/>
      <c r="T88">
        <v>11722</v>
      </c>
      <c r="U88">
        <f t="shared" si="2"/>
        <v>11722</v>
      </c>
      <c r="V88">
        <v>11479</v>
      </c>
      <c r="W88">
        <f t="shared" si="3"/>
        <v>11479</v>
      </c>
    </row>
    <row r="89" spans="2:23" hidden="1" x14ac:dyDescent="0.35">
      <c r="B89" s="197">
        <v>11580</v>
      </c>
      <c r="C89" s="197"/>
      <c r="T89">
        <v>11725</v>
      </c>
      <c r="U89">
        <f t="shared" si="2"/>
        <v>11725</v>
      </c>
      <c r="V89">
        <v>11480</v>
      </c>
      <c r="W89">
        <f t="shared" si="3"/>
        <v>11480</v>
      </c>
    </row>
    <row r="90" spans="2:23" hidden="1" x14ac:dyDescent="0.35">
      <c r="B90" s="197"/>
      <c r="C90" s="197"/>
      <c r="T90">
        <v>11742</v>
      </c>
      <c r="U90">
        <f t="shared" si="2"/>
        <v>11742</v>
      </c>
      <c r="V90">
        <v>11481</v>
      </c>
      <c r="W90" t="e">
        <f t="shared" si="3"/>
        <v>#N/A</v>
      </c>
    </row>
    <row r="91" spans="2:23" hidden="1" x14ac:dyDescent="0.35">
      <c r="B91" s="197"/>
      <c r="C91" s="197"/>
      <c r="T91">
        <v>11744</v>
      </c>
      <c r="U91">
        <f t="shared" si="2"/>
        <v>11744</v>
      </c>
      <c r="V91">
        <v>11482</v>
      </c>
      <c r="W91">
        <f t="shared" si="3"/>
        <v>11482</v>
      </c>
    </row>
    <row r="92" spans="2:23" hidden="1" x14ac:dyDescent="0.35">
      <c r="B92" s="197"/>
      <c r="C92" s="197"/>
      <c r="T92">
        <v>11747</v>
      </c>
      <c r="U92">
        <f t="shared" si="2"/>
        <v>11747</v>
      </c>
      <c r="V92">
        <v>11483</v>
      </c>
      <c r="W92" t="e">
        <f t="shared" si="3"/>
        <v>#N/A</v>
      </c>
    </row>
    <row r="93" spans="2:23" hidden="1" x14ac:dyDescent="0.35">
      <c r="B93" s="197"/>
      <c r="C93" s="197"/>
      <c r="T93">
        <v>11754</v>
      </c>
      <c r="U93">
        <f t="shared" si="2"/>
        <v>11754</v>
      </c>
      <c r="V93">
        <v>11484</v>
      </c>
      <c r="W93" t="e">
        <f t="shared" si="3"/>
        <v>#N/A</v>
      </c>
    </row>
    <row r="94" spans="2:23" hidden="1" x14ac:dyDescent="0.35">
      <c r="B94" s="197"/>
      <c r="C94" s="197"/>
      <c r="T94">
        <v>11764</v>
      </c>
      <c r="U94">
        <f t="shared" si="2"/>
        <v>11764</v>
      </c>
      <c r="V94">
        <v>11485</v>
      </c>
      <c r="W94">
        <f t="shared" si="3"/>
        <v>11485</v>
      </c>
    </row>
    <row r="95" spans="2:23" hidden="1" x14ac:dyDescent="0.35">
      <c r="B95" s="197"/>
      <c r="C95" s="197"/>
      <c r="T95">
        <v>11767</v>
      </c>
      <c r="U95">
        <f t="shared" si="2"/>
        <v>11767</v>
      </c>
      <c r="V95">
        <v>11486</v>
      </c>
      <c r="W95" t="e">
        <f t="shared" si="3"/>
        <v>#N/A</v>
      </c>
    </row>
    <row r="96" spans="2:23" hidden="1" x14ac:dyDescent="0.35">
      <c r="B96" s="197">
        <v>11127</v>
      </c>
      <c r="C96" s="197"/>
      <c r="T96">
        <v>11774</v>
      </c>
      <c r="U96">
        <f t="shared" si="2"/>
        <v>11774</v>
      </c>
      <c r="V96">
        <v>11487</v>
      </c>
      <c r="W96" t="e">
        <f t="shared" si="3"/>
        <v>#N/A</v>
      </c>
    </row>
    <row r="97" spans="2:23" hidden="1" x14ac:dyDescent="0.35">
      <c r="B97" s="197">
        <v>11112</v>
      </c>
      <c r="C97" s="197"/>
      <c r="T97">
        <v>11777</v>
      </c>
      <c r="U97">
        <f t="shared" si="2"/>
        <v>11777</v>
      </c>
      <c r="V97">
        <v>11488</v>
      </c>
      <c r="W97" t="e">
        <f t="shared" si="3"/>
        <v>#N/A</v>
      </c>
    </row>
    <row r="98" spans="2:23" x14ac:dyDescent="0.35">
      <c r="B98" s="197" t="s">
        <v>452</v>
      </c>
      <c r="C98" s="197"/>
      <c r="T98" s="199">
        <v>11780</v>
      </c>
      <c r="U98" s="199" t="e">
        <f t="shared" si="2"/>
        <v>#N/A</v>
      </c>
      <c r="V98">
        <v>11489</v>
      </c>
      <c r="W98" t="e">
        <f t="shared" si="3"/>
        <v>#N/A</v>
      </c>
    </row>
    <row r="99" spans="2:23" x14ac:dyDescent="0.35">
      <c r="B99" s="197">
        <v>11124</v>
      </c>
      <c r="C99" s="197"/>
      <c r="T99" s="199">
        <v>11789</v>
      </c>
      <c r="U99" s="199" t="e">
        <f t="shared" si="2"/>
        <v>#N/A</v>
      </c>
      <c r="V99">
        <v>11490</v>
      </c>
      <c r="W99" t="e">
        <f t="shared" si="3"/>
        <v>#N/A</v>
      </c>
    </row>
    <row r="100" spans="2:23" x14ac:dyDescent="0.35">
      <c r="B100" s="197" t="s">
        <v>453</v>
      </c>
      <c r="C100" s="197"/>
      <c r="T100" s="199">
        <v>11791</v>
      </c>
      <c r="U100" s="199" t="e">
        <f t="shared" si="2"/>
        <v>#N/A</v>
      </c>
      <c r="V100">
        <v>11491</v>
      </c>
      <c r="W100" t="e">
        <f t="shared" si="3"/>
        <v>#N/A</v>
      </c>
    </row>
    <row r="101" spans="2:23" hidden="1" x14ac:dyDescent="0.35">
      <c r="B101" s="197">
        <v>11128</v>
      </c>
      <c r="C101" s="197"/>
      <c r="T101">
        <v>11800</v>
      </c>
      <c r="U101">
        <f t="shared" si="2"/>
        <v>11800</v>
      </c>
      <c r="V101">
        <v>11492</v>
      </c>
      <c r="W101" t="e">
        <f t="shared" si="3"/>
        <v>#N/A</v>
      </c>
    </row>
    <row r="102" spans="2:23" hidden="1" x14ac:dyDescent="0.35">
      <c r="B102" s="197">
        <v>11100</v>
      </c>
      <c r="C102" s="197"/>
      <c r="T102">
        <v>11803</v>
      </c>
      <c r="U102">
        <f t="shared" si="2"/>
        <v>11803</v>
      </c>
      <c r="V102">
        <v>11493</v>
      </c>
      <c r="W102" t="e">
        <f t="shared" si="3"/>
        <v>#N/A</v>
      </c>
    </row>
    <row r="103" spans="2:23" hidden="1" x14ac:dyDescent="0.35">
      <c r="B103" s="197">
        <v>11151</v>
      </c>
      <c r="C103" s="197"/>
      <c r="T103">
        <v>11806</v>
      </c>
      <c r="U103">
        <f t="shared" si="2"/>
        <v>11806</v>
      </c>
      <c r="V103">
        <v>11494</v>
      </c>
      <c r="W103" t="e">
        <f t="shared" si="3"/>
        <v>#N/A</v>
      </c>
    </row>
    <row r="104" spans="2:23" hidden="1" x14ac:dyDescent="0.35">
      <c r="B104" s="197">
        <v>11136</v>
      </c>
      <c r="C104" s="197"/>
      <c r="T104">
        <v>11809</v>
      </c>
      <c r="U104">
        <f t="shared" si="2"/>
        <v>11809</v>
      </c>
      <c r="V104">
        <v>11495</v>
      </c>
      <c r="W104">
        <f t="shared" si="3"/>
        <v>11495</v>
      </c>
    </row>
    <row r="105" spans="2:23" hidden="1" x14ac:dyDescent="0.35">
      <c r="B105" s="197" t="s">
        <v>454</v>
      </c>
      <c r="C105" s="197"/>
      <c r="T105">
        <v>11812</v>
      </c>
      <c r="U105">
        <f t="shared" si="2"/>
        <v>11812</v>
      </c>
      <c r="V105">
        <v>11496</v>
      </c>
      <c r="W105">
        <f t="shared" si="3"/>
        <v>11496</v>
      </c>
    </row>
    <row r="106" spans="2:23" hidden="1" x14ac:dyDescent="0.35">
      <c r="B106" s="197">
        <v>11148</v>
      </c>
      <c r="C106" s="197"/>
      <c r="T106">
        <v>11815</v>
      </c>
      <c r="U106">
        <f t="shared" si="2"/>
        <v>11815</v>
      </c>
      <c r="V106">
        <v>11497</v>
      </c>
      <c r="W106" t="e">
        <f t="shared" si="3"/>
        <v>#N/A</v>
      </c>
    </row>
    <row r="107" spans="2:23" hidden="1" x14ac:dyDescent="0.35">
      <c r="B107" s="197" t="s">
        <v>455</v>
      </c>
      <c r="C107" s="197"/>
      <c r="T107">
        <v>11818</v>
      </c>
      <c r="U107">
        <f t="shared" si="2"/>
        <v>11818</v>
      </c>
      <c r="V107">
        <v>11498</v>
      </c>
      <c r="W107">
        <f t="shared" si="3"/>
        <v>11498</v>
      </c>
    </row>
    <row r="108" spans="2:23" x14ac:dyDescent="0.35">
      <c r="B108" s="197">
        <v>11152</v>
      </c>
      <c r="C108" s="197"/>
      <c r="T108" s="199">
        <v>12140</v>
      </c>
      <c r="U108" s="199" t="e">
        <f t="shared" si="2"/>
        <v>#N/A</v>
      </c>
      <c r="V108">
        <v>11501</v>
      </c>
      <c r="W108">
        <f t="shared" si="3"/>
        <v>11501</v>
      </c>
    </row>
    <row r="109" spans="2:23" x14ac:dyDescent="0.35">
      <c r="B109" s="197"/>
      <c r="C109" s="197"/>
      <c r="T109" s="199">
        <v>12141</v>
      </c>
      <c r="U109" s="199" t="e">
        <f t="shared" si="2"/>
        <v>#N/A</v>
      </c>
      <c r="V109">
        <v>11502</v>
      </c>
      <c r="W109">
        <f t="shared" si="3"/>
        <v>11502</v>
      </c>
    </row>
    <row r="110" spans="2:23" x14ac:dyDescent="0.35">
      <c r="B110" s="197"/>
      <c r="C110" s="197"/>
      <c r="T110" s="199">
        <v>12149</v>
      </c>
      <c r="U110" s="199" t="e">
        <f t="shared" si="2"/>
        <v>#N/A</v>
      </c>
      <c r="V110">
        <v>11504</v>
      </c>
      <c r="W110">
        <f t="shared" si="3"/>
        <v>11504</v>
      </c>
    </row>
    <row r="111" spans="2:23" x14ac:dyDescent="0.35">
      <c r="B111" s="197"/>
      <c r="C111" s="197"/>
      <c r="T111" s="199">
        <v>13225</v>
      </c>
      <c r="U111" s="199" t="e">
        <f t="shared" si="2"/>
        <v>#N/A</v>
      </c>
      <c r="V111">
        <v>11510</v>
      </c>
      <c r="W111">
        <f t="shared" si="3"/>
        <v>11510</v>
      </c>
    </row>
    <row r="112" spans="2:23" x14ac:dyDescent="0.35">
      <c r="B112" s="197">
        <v>11103</v>
      </c>
      <c r="C112" s="197"/>
      <c r="T112" s="199">
        <v>13226</v>
      </c>
      <c r="U112" s="199" t="e">
        <f t="shared" si="2"/>
        <v>#N/A</v>
      </c>
      <c r="V112">
        <v>11511</v>
      </c>
      <c r="W112" t="e">
        <f t="shared" si="3"/>
        <v>#N/A</v>
      </c>
    </row>
    <row r="113" spans="2:23" x14ac:dyDescent="0.35">
      <c r="B113" s="197">
        <v>11118</v>
      </c>
      <c r="C113" s="197"/>
      <c r="T113" s="199">
        <v>13227</v>
      </c>
      <c r="U113" s="199" t="e">
        <f t="shared" si="2"/>
        <v>#N/A</v>
      </c>
      <c r="V113">
        <v>11512</v>
      </c>
      <c r="W113" t="e">
        <f t="shared" si="3"/>
        <v>#N/A</v>
      </c>
    </row>
    <row r="114" spans="2:23" x14ac:dyDescent="0.35">
      <c r="B114" s="197">
        <v>11142</v>
      </c>
      <c r="C114" s="197"/>
      <c r="T114" s="199">
        <v>13228</v>
      </c>
      <c r="U114" s="199" t="e">
        <f t="shared" si="2"/>
        <v>#N/A</v>
      </c>
      <c r="V114">
        <v>11513</v>
      </c>
      <c r="W114">
        <f t="shared" si="3"/>
        <v>11513</v>
      </c>
    </row>
    <row r="115" spans="2:23" x14ac:dyDescent="0.35">
      <c r="B115" s="197" t="s">
        <v>456</v>
      </c>
      <c r="C115" s="197"/>
      <c r="T115" s="199">
        <v>13229</v>
      </c>
      <c r="U115" s="199" t="e">
        <f t="shared" si="2"/>
        <v>#N/A</v>
      </c>
      <c r="V115">
        <v>11514</v>
      </c>
      <c r="W115" t="e">
        <f t="shared" si="3"/>
        <v>#N/A</v>
      </c>
    </row>
    <row r="116" spans="2:23" x14ac:dyDescent="0.35">
      <c r="B116" s="197" t="s">
        <v>457</v>
      </c>
      <c r="C116" s="197"/>
      <c r="T116" s="199">
        <v>13230</v>
      </c>
      <c r="U116" s="199" t="e">
        <f t="shared" si="2"/>
        <v>#N/A</v>
      </c>
      <c r="V116">
        <v>11515</v>
      </c>
      <c r="W116" t="e">
        <f t="shared" si="3"/>
        <v>#N/A</v>
      </c>
    </row>
    <row r="117" spans="2:23" x14ac:dyDescent="0.35">
      <c r="B117" s="197">
        <v>11226</v>
      </c>
      <c r="C117" s="197"/>
      <c r="T117" s="199">
        <v>13231</v>
      </c>
      <c r="U117" s="199" t="e">
        <f t="shared" si="2"/>
        <v>#N/A</v>
      </c>
      <c r="V117">
        <v>11516</v>
      </c>
      <c r="W117">
        <f t="shared" si="3"/>
        <v>11516</v>
      </c>
    </row>
    <row r="118" spans="2:23" x14ac:dyDescent="0.35">
      <c r="B118" s="197" t="s">
        <v>458</v>
      </c>
      <c r="C118" s="197"/>
      <c r="T118" s="199">
        <v>13232</v>
      </c>
      <c r="U118" s="199" t="e">
        <f t="shared" si="2"/>
        <v>#N/A</v>
      </c>
      <c r="V118">
        <v>11517</v>
      </c>
      <c r="W118" t="e">
        <f t="shared" si="3"/>
        <v>#N/A</v>
      </c>
    </row>
    <row r="119" spans="2:23" x14ac:dyDescent="0.35">
      <c r="B119" s="197">
        <v>11230</v>
      </c>
      <c r="C119" s="197"/>
      <c r="T119" s="199">
        <v>13233</v>
      </c>
      <c r="U119" s="199" t="e">
        <f t="shared" si="2"/>
        <v>#N/A</v>
      </c>
      <c r="V119">
        <v>11518</v>
      </c>
      <c r="W119" t="e">
        <f t="shared" si="3"/>
        <v>#N/A</v>
      </c>
    </row>
    <row r="120" spans="2:23" x14ac:dyDescent="0.35">
      <c r="B120" s="197"/>
      <c r="C120" s="197" t="s">
        <v>459</v>
      </c>
      <c r="T120" s="199">
        <v>13234</v>
      </c>
      <c r="U120" s="199" t="e">
        <f t="shared" si="2"/>
        <v>#N/A</v>
      </c>
      <c r="V120">
        <v>11519</v>
      </c>
      <c r="W120">
        <f t="shared" si="3"/>
        <v>11519</v>
      </c>
    </row>
    <row r="121" spans="2:23" x14ac:dyDescent="0.35">
      <c r="B121" s="197"/>
      <c r="C121" s="197"/>
      <c r="T121" s="199">
        <v>13500</v>
      </c>
      <c r="U121" s="199" t="e">
        <f t="shared" si="2"/>
        <v>#N/A</v>
      </c>
      <c r="V121">
        <v>11520</v>
      </c>
      <c r="W121" t="e">
        <f t="shared" si="3"/>
        <v>#N/A</v>
      </c>
    </row>
    <row r="122" spans="2:23" hidden="1" x14ac:dyDescent="0.35">
      <c r="B122" s="197"/>
      <c r="C122" s="197"/>
      <c r="V122">
        <v>11521</v>
      </c>
      <c r="W122" t="e">
        <f t="shared" si="3"/>
        <v>#N/A</v>
      </c>
    </row>
    <row r="123" spans="2:23" hidden="1" x14ac:dyDescent="0.35">
      <c r="B123" s="197">
        <v>11182</v>
      </c>
      <c r="C123" s="197"/>
      <c r="V123">
        <v>11522</v>
      </c>
      <c r="W123">
        <f t="shared" si="3"/>
        <v>11522</v>
      </c>
    </row>
    <row r="124" spans="2:23" hidden="1" x14ac:dyDescent="0.35">
      <c r="B124" s="197">
        <v>11179</v>
      </c>
      <c r="C124" s="197"/>
      <c r="V124">
        <v>11523</v>
      </c>
      <c r="W124" t="e">
        <f t="shared" si="3"/>
        <v>#N/A</v>
      </c>
    </row>
    <row r="125" spans="2:23" hidden="1" x14ac:dyDescent="0.35">
      <c r="B125" s="197">
        <v>11176</v>
      </c>
      <c r="C125" s="197"/>
      <c r="V125">
        <v>11524</v>
      </c>
      <c r="W125" t="e">
        <f t="shared" si="3"/>
        <v>#N/A</v>
      </c>
    </row>
    <row r="126" spans="2:23" hidden="1" x14ac:dyDescent="0.35">
      <c r="B126" s="197">
        <v>11185</v>
      </c>
      <c r="C126" s="197"/>
      <c r="V126">
        <v>11525</v>
      </c>
      <c r="W126" t="e">
        <f t="shared" si="3"/>
        <v>#N/A</v>
      </c>
    </row>
    <row r="127" spans="2:23" hidden="1" x14ac:dyDescent="0.35">
      <c r="B127" s="197"/>
      <c r="C127" s="197" t="s">
        <v>460</v>
      </c>
      <c r="E127" t="s">
        <v>459</v>
      </c>
      <c r="V127">
        <v>11526</v>
      </c>
      <c r="W127" t="e">
        <f t="shared" si="3"/>
        <v>#N/A</v>
      </c>
    </row>
    <row r="128" spans="2:23" hidden="1" x14ac:dyDescent="0.35">
      <c r="B128" s="197"/>
      <c r="C128" s="197"/>
      <c r="V128">
        <v>11527</v>
      </c>
      <c r="W128" t="e">
        <f t="shared" si="3"/>
        <v>#N/A</v>
      </c>
    </row>
    <row r="129" spans="2:23" hidden="1" x14ac:dyDescent="0.35">
      <c r="B129" s="197"/>
      <c r="C129" s="197"/>
      <c r="V129">
        <v>11528</v>
      </c>
      <c r="W129" t="e">
        <f t="shared" si="3"/>
        <v>#N/A</v>
      </c>
    </row>
    <row r="130" spans="2:23" hidden="1" x14ac:dyDescent="0.35">
      <c r="B130" s="197">
        <v>11195</v>
      </c>
      <c r="C130" s="197"/>
      <c r="V130">
        <v>11529</v>
      </c>
      <c r="W130" t="e">
        <f t="shared" si="3"/>
        <v>#N/A</v>
      </c>
    </row>
    <row r="131" spans="2:23" hidden="1" x14ac:dyDescent="0.35">
      <c r="B131" s="197" t="s">
        <v>461</v>
      </c>
      <c r="C131" s="197"/>
      <c r="V131">
        <v>11530</v>
      </c>
      <c r="W131" t="e">
        <f t="shared" ref="W131:W194" si="4">_xlfn.SINGLE(_xlfn.XLOOKUP(V131,T:T,T:T))</f>
        <v>#N/A</v>
      </c>
    </row>
    <row r="132" spans="2:23" hidden="1" x14ac:dyDescent="0.35">
      <c r="B132" s="197" t="s">
        <v>462</v>
      </c>
      <c r="C132" s="197"/>
      <c r="V132">
        <v>11531</v>
      </c>
      <c r="W132" t="e">
        <f t="shared" si="4"/>
        <v>#N/A</v>
      </c>
    </row>
    <row r="133" spans="2:23" hidden="1" x14ac:dyDescent="0.35">
      <c r="B133" s="197"/>
      <c r="C133" s="197" t="s">
        <v>463</v>
      </c>
      <c r="V133">
        <v>11532</v>
      </c>
      <c r="W133" t="e">
        <f t="shared" si="4"/>
        <v>#N/A</v>
      </c>
    </row>
    <row r="134" spans="2:23" hidden="1" x14ac:dyDescent="0.35">
      <c r="B134" s="197"/>
      <c r="C134" s="197"/>
      <c r="E134" t="s">
        <v>460</v>
      </c>
      <c r="V134">
        <v>11533</v>
      </c>
      <c r="W134" t="e">
        <f t="shared" si="4"/>
        <v>#N/A</v>
      </c>
    </row>
    <row r="135" spans="2:23" hidden="1" x14ac:dyDescent="0.35">
      <c r="B135" s="197"/>
      <c r="C135" s="197"/>
      <c r="V135">
        <v>11534</v>
      </c>
      <c r="W135" t="e">
        <f t="shared" si="4"/>
        <v>#N/A</v>
      </c>
    </row>
    <row r="136" spans="2:23" hidden="1" x14ac:dyDescent="0.35">
      <c r="B136" s="197">
        <v>11236</v>
      </c>
      <c r="C136" s="197"/>
      <c r="V136">
        <v>11535</v>
      </c>
      <c r="W136" t="e">
        <f t="shared" si="4"/>
        <v>#N/A</v>
      </c>
    </row>
    <row r="137" spans="2:23" hidden="1" x14ac:dyDescent="0.35">
      <c r="B137" s="197"/>
      <c r="C137" s="197"/>
      <c r="V137">
        <v>11536</v>
      </c>
      <c r="W137" t="e">
        <f t="shared" si="4"/>
        <v>#N/A</v>
      </c>
    </row>
    <row r="138" spans="2:23" hidden="1" x14ac:dyDescent="0.35">
      <c r="B138" s="197"/>
      <c r="C138" s="197"/>
      <c r="V138">
        <v>11537</v>
      </c>
      <c r="W138" t="e">
        <f t="shared" si="4"/>
        <v>#N/A</v>
      </c>
    </row>
    <row r="139" spans="2:23" hidden="1" x14ac:dyDescent="0.35">
      <c r="B139" s="197"/>
      <c r="C139" s="197"/>
      <c r="V139">
        <v>11538</v>
      </c>
      <c r="W139" t="e">
        <f t="shared" si="4"/>
        <v>#N/A</v>
      </c>
    </row>
    <row r="140" spans="2:23" hidden="1" x14ac:dyDescent="0.35">
      <c r="B140" s="197">
        <v>13216</v>
      </c>
      <c r="C140" s="197"/>
      <c r="E140" t="s">
        <v>463</v>
      </c>
      <c r="V140">
        <v>11539</v>
      </c>
      <c r="W140" t="e">
        <f t="shared" si="4"/>
        <v>#N/A</v>
      </c>
    </row>
    <row r="141" spans="2:23" hidden="1" x14ac:dyDescent="0.35">
      <c r="B141" s="197">
        <v>13217</v>
      </c>
      <c r="C141" s="197"/>
      <c r="V141">
        <v>11540</v>
      </c>
      <c r="W141" t="e">
        <f t="shared" si="4"/>
        <v>#N/A</v>
      </c>
    </row>
    <row r="142" spans="2:23" hidden="1" x14ac:dyDescent="0.35">
      <c r="B142" s="197">
        <v>13218</v>
      </c>
      <c r="C142" s="197"/>
      <c r="V142">
        <v>11541</v>
      </c>
      <c r="W142" t="e">
        <f t="shared" si="4"/>
        <v>#N/A</v>
      </c>
    </row>
    <row r="143" spans="2:23" hidden="1" x14ac:dyDescent="0.35">
      <c r="B143" s="197">
        <v>13219</v>
      </c>
      <c r="C143" s="197"/>
      <c r="V143">
        <v>11542</v>
      </c>
      <c r="W143" t="e">
        <f t="shared" si="4"/>
        <v>#N/A</v>
      </c>
    </row>
    <row r="144" spans="2:23" hidden="1" x14ac:dyDescent="0.35">
      <c r="B144" s="197">
        <v>13320</v>
      </c>
      <c r="C144" s="197"/>
      <c r="V144">
        <v>11543</v>
      </c>
      <c r="W144" t="e">
        <f t="shared" si="4"/>
        <v>#N/A</v>
      </c>
    </row>
    <row r="145" spans="2:23" hidden="1" x14ac:dyDescent="0.35">
      <c r="B145" s="197">
        <v>13221</v>
      </c>
      <c r="C145" s="197"/>
      <c r="V145">
        <v>11544</v>
      </c>
      <c r="W145">
        <f t="shared" si="4"/>
        <v>11544</v>
      </c>
    </row>
    <row r="146" spans="2:23" hidden="1" x14ac:dyDescent="0.35">
      <c r="B146" s="197"/>
      <c r="C146" s="197"/>
      <c r="V146">
        <v>11545</v>
      </c>
      <c r="W146" t="e">
        <f t="shared" si="4"/>
        <v>#N/A</v>
      </c>
    </row>
    <row r="147" spans="2:23" hidden="1" x14ac:dyDescent="0.35">
      <c r="B147" s="197"/>
      <c r="C147" s="197"/>
      <c r="V147">
        <v>11546</v>
      </c>
      <c r="W147" t="e">
        <f t="shared" si="4"/>
        <v>#N/A</v>
      </c>
    </row>
    <row r="148" spans="2:23" hidden="1" x14ac:dyDescent="0.35">
      <c r="B148" s="197"/>
      <c r="C148" s="197" t="s">
        <v>464</v>
      </c>
      <c r="V148">
        <v>11547</v>
      </c>
      <c r="W148">
        <f t="shared" si="4"/>
        <v>11547</v>
      </c>
    </row>
    <row r="149" spans="2:23" hidden="1" x14ac:dyDescent="0.35">
      <c r="B149" s="197"/>
      <c r="C149" s="197"/>
      <c r="V149">
        <v>11548</v>
      </c>
      <c r="W149" t="e">
        <f t="shared" si="4"/>
        <v>#N/A</v>
      </c>
    </row>
    <row r="150" spans="2:23" hidden="1" x14ac:dyDescent="0.35">
      <c r="B150" s="197"/>
      <c r="C150" s="197"/>
      <c r="V150">
        <v>11549</v>
      </c>
      <c r="W150" t="e">
        <f t="shared" si="4"/>
        <v>#N/A</v>
      </c>
    </row>
    <row r="151" spans="2:23" hidden="1" x14ac:dyDescent="0.35">
      <c r="B151" s="197"/>
      <c r="C151" s="197"/>
      <c r="V151">
        <v>11550</v>
      </c>
      <c r="W151">
        <f t="shared" si="4"/>
        <v>11550</v>
      </c>
    </row>
    <row r="152" spans="2:23" hidden="1" x14ac:dyDescent="0.35">
      <c r="B152" s="197">
        <v>11315</v>
      </c>
      <c r="C152" s="197"/>
      <c r="V152">
        <v>11551</v>
      </c>
      <c r="W152" t="e">
        <f t="shared" si="4"/>
        <v>#N/A</v>
      </c>
    </row>
    <row r="153" spans="2:23" hidden="1" x14ac:dyDescent="0.35">
      <c r="B153" s="197">
        <v>11318</v>
      </c>
      <c r="C153" s="197"/>
      <c r="V153">
        <v>11552</v>
      </c>
      <c r="W153" t="e">
        <f t="shared" si="4"/>
        <v>#N/A</v>
      </c>
    </row>
    <row r="154" spans="2:23" hidden="1" x14ac:dyDescent="0.35">
      <c r="B154" s="197">
        <v>10432</v>
      </c>
      <c r="C154" s="197"/>
      <c r="V154">
        <v>11553</v>
      </c>
      <c r="W154">
        <f t="shared" si="4"/>
        <v>11553</v>
      </c>
    </row>
    <row r="155" spans="2:23" hidden="1" x14ac:dyDescent="0.35">
      <c r="B155" s="197" t="s">
        <v>465</v>
      </c>
      <c r="C155" s="197"/>
      <c r="E155" t="s">
        <v>464</v>
      </c>
      <c r="V155">
        <v>11554</v>
      </c>
      <c r="W155" t="e">
        <f t="shared" si="4"/>
        <v>#N/A</v>
      </c>
    </row>
    <row r="156" spans="2:23" hidden="1" x14ac:dyDescent="0.35">
      <c r="B156" s="197" t="s">
        <v>466</v>
      </c>
      <c r="C156" s="197"/>
      <c r="V156">
        <v>11555</v>
      </c>
      <c r="W156" t="e">
        <f t="shared" si="4"/>
        <v>#N/A</v>
      </c>
    </row>
    <row r="157" spans="2:23" hidden="1" x14ac:dyDescent="0.35">
      <c r="B157" s="197" t="s">
        <v>467</v>
      </c>
      <c r="C157" s="197"/>
      <c r="V157">
        <v>11556</v>
      </c>
      <c r="W157">
        <f t="shared" si="4"/>
        <v>11556</v>
      </c>
    </row>
    <row r="158" spans="2:23" hidden="1" x14ac:dyDescent="0.35">
      <c r="B158" s="197">
        <v>11741</v>
      </c>
      <c r="C158" s="197"/>
      <c r="V158">
        <v>11557</v>
      </c>
      <c r="W158" t="e">
        <f t="shared" si="4"/>
        <v>#N/A</v>
      </c>
    </row>
    <row r="159" spans="2:23" hidden="1" x14ac:dyDescent="0.35">
      <c r="B159" s="197"/>
      <c r="C159" s="197" t="s">
        <v>468</v>
      </c>
      <c r="V159">
        <v>11558</v>
      </c>
      <c r="W159" t="e">
        <f t="shared" si="4"/>
        <v>#N/A</v>
      </c>
    </row>
    <row r="160" spans="2:23" hidden="1" x14ac:dyDescent="0.35">
      <c r="B160" s="197"/>
      <c r="C160" s="197"/>
      <c r="V160">
        <v>11559</v>
      </c>
      <c r="W160">
        <f t="shared" si="4"/>
        <v>11559</v>
      </c>
    </row>
    <row r="161" spans="2:23" hidden="1" x14ac:dyDescent="0.35">
      <c r="B161" s="197"/>
      <c r="C161" s="197"/>
      <c r="V161">
        <v>11560</v>
      </c>
      <c r="W161">
        <f t="shared" si="4"/>
        <v>11560</v>
      </c>
    </row>
    <row r="162" spans="2:23" hidden="1" x14ac:dyDescent="0.35">
      <c r="B162" s="197" t="s">
        <v>469</v>
      </c>
      <c r="C162" s="197"/>
      <c r="V162">
        <v>11561</v>
      </c>
      <c r="W162" t="e">
        <f t="shared" si="4"/>
        <v>#N/A</v>
      </c>
    </row>
    <row r="163" spans="2:23" hidden="1" x14ac:dyDescent="0.35">
      <c r="B163" s="197">
        <v>11305</v>
      </c>
      <c r="C163" s="197"/>
      <c r="V163">
        <v>11562</v>
      </c>
      <c r="W163">
        <f t="shared" si="4"/>
        <v>11562</v>
      </c>
    </row>
    <row r="164" spans="2:23" hidden="1" x14ac:dyDescent="0.35">
      <c r="B164" s="197" t="s">
        <v>470</v>
      </c>
      <c r="C164" s="197"/>
      <c r="V164">
        <v>11563</v>
      </c>
      <c r="W164" t="e">
        <f t="shared" si="4"/>
        <v>#N/A</v>
      </c>
    </row>
    <row r="165" spans="2:23" hidden="1" x14ac:dyDescent="0.35">
      <c r="B165" s="197"/>
      <c r="C165" s="197" t="s">
        <v>468</v>
      </c>
      <c r="V165">
        <v>11564</v>
      </c>
      <c r="W165" t="e">
        <f t="shared" si="4"/>
        <v>#N/A</v>
      </c>
    </row>
    <row r="166" spans="2:23" hidden="1" x14ac:dyDescent="0.35">
      <c r="B166" s="197"/>
      <c r="C166" s="197"/>
      <c r="E166" t="s">
        <v>468</v>
      </c>
      <c r="V166">
        <v>11565</v>
      </c>
      <c r="W166">
        <f t="shared" si="4"/>
        <v>11565</v>
      </c>
    </row>
    <row r="167" spans="2:23" hidden="1" x14ac:dyDescent="0.35">
      <c r="B167" s="197"/>
      <c r="C167" s="197"/>
      <c r="V167">
        <v>11566</v>
      </c>
      <c r="W167" t="e">
        <f t="shared" si="4"/>
        <v>#N/A</v>
      </c>
    </row>
    <row r="168" spans="2:23" hidden="1" x14ac:dyDescent="0.35">
      <c r="B168" s="197">
        <v>11249</v>
      </c>
      <c r="C168" s="197"/>
      <c r="V168">
        <v>11567</v>
      </c>
      <c r="W168" t="e">
        <f t="shared" si="4"/>
        <v>#N/A</v>
      </c>
    </row>
    <row r="169" spans="2:23" hidden="1" x14ac:dyDescent="0.35">
      <c r="B169" s="197">
        <v>11252</v>
      </c>
      <c r="C169" s="197"/>
      <c r="V169">
        <v>11568</v>
      </c>
      <c r="W169">
        <f t="shared" si="4"/>
        <v>11568</v>
      </c>
    </row>
    <row r="170" spans="2:23" hidden="1" x14ac:dyDescent="0.35">
      <c r="B170" s="197">
        <v>11256</v>
      </c>
      <c r="C170" s="197"/>
      <c r="V170">
        <v>11569</v>
      </c>
      <c r="W170" t="e">
        <f t="shared" si="4"/>
        <v>#N/A</v>
      </c>
    </row>
    <row r="171" spans="2:23" hidden="1" x14ac:dyDescent="0.35">
      <c r="B171" s="197">
        <v>11255</v>
      </c>
      <c r="C171" s="197"/>
      <c r="V171">
        <v>11570</v>
      </c>
      <c r="W171" t="e">
        <f t="shared" si="4"/>
        <v>#N/A</v>
      </c>
    </row>
    <row r="172" spans="2:23" hidden="1" x14ac:dyDescent="0.35">
      <c r="B172" s="197">
        <v>11246</v>
      </c>
      <c r="C172" s="197"/>
      <c r="E172" t="s">
        <v>468</v>
      </c>
      <c r="V172">
        <v>11571</v>
      </c>
      <c r="W172">
        <f t="shared" si="4"/>
        <v>11571</v>
      </c>
    </row>
    <row r="173" spans="2:23" hidden="1" x14ac:dyDescent="0.35">
      <c r="B173" s="197" t="s">
        <v>471</v>
      </c>
      <c r="C173" s="197"/>
      <c r="V173">
        <v>11572</v>
      </c>
      <c r="W173" t="e">
        <f t="shared" si="4"/>
        <v>#N/A</v>
      </c>
    </row>
    <row r="174" spans="2:23" hidden="1" x14ac:dyDescent="0.35">
      <c r="B174" s="197"/>
      <c r="C174" s="197" t="s">
        <v>472</v>
      </c>
      <c r="V174">
        <v>11573</v>
      </c>
      <c r="W174" t="e">
        <f t="shared" si="4"/>
        <v>#N/A</v>
      </c>
    </row>
    <row r="175" spans="2:23" hidden="1" x14ac:dyDescent="0.35">
      <c r="B175" s="197"/>
      <c r="C175" s="197"/>
      <c r="V175">
        <v>11574</v>
      </c>
      <c r="W175">
        <f t="shared" si="4"/>
        <v>11574</v>
      </c>
    </row>
    <row r="176" spans="2:23" hidden="1" x14ac:dyDescent="0.35">
      <c r="B176" s="197"/>
      <c r="C176" s="197"/>
      <c r="V176">
        <v>11575</v>
      </c>
      <c r="W176" t="e">
        <f t="shared" si="4"/>
        <v>#N/A</v>
      </c>
    </row>
    <row r="177" spans="2:23" hidden="1" x14ac:dyDescent="0.35">
      <c r="B177" s="197">
        <v>11292</v>
      </c>
      <c r="C177" s="197"/>
      <c r="V177">
        <v>11576</v>
      </c>
      <c r="W177" t="e">
        <f t="shared" si="4"/>
        <v>#N/A</v>
      </c>
    </row>
    <row r="178" spans="2:23" hidden="1" x14ac:dyDescent="0.35">
      <c r="B178" s="197">
        <v>11347</v>
      </c>
      <c r="C178" s="197"/>
      <c r="V178">
        <v>11577</v>
      </c>
      <c r="W178">
        <f t="shared" si="4"/>
        <v>11577</v>
      </c>
    </row>
    <row r="179" spans="2:23" hidden="1" x14ac:dyDescent="0.35">
      <c r="B179" s="197">
        <v>11348</v>
      </c>
      <c r="C179" s="197"/>
      <c r="V179">
        <v>11578</v>
      </c>
      <c r="W179">
        <f t="shared" si="4"/>
        <v>11578</v>
      </c>
    </row>
    <row r="180" spans="2:23" hidden="1" x14ac:dyDescent="0.35">
      <c r="B180" s="197">
        <v>11350</v>
      </c>
      <c r="C180" s="197"/>
      <c r="V180">
        <v>11605</v>
      </c>
      <c r="W180">
        <f t="shared" si="4"/>
        <v>11605</v>
      </c>
    </row>
    <row r="181" spans="2:23" hidden="1" x14ac:dyDescent="0.35">
      <c r="B181" s="197"/>
      <c r="C181" s="197"/>
      <c r="E181" t="s">
        <v>472</v>
      </c>
      <c r="V181">
        <v>11606</v>
      </c>
      <c r="W181" t="e">
        <f t="shared" si="4"/>
        <v>#N/A</v>
      </c>
    </row>
    <row r="182" spans="2:23" hidden="1" x14ac:dyDescent="0.35">
      <c r="B182" s="197"/>
      <c r="C182" s="197"/>
      <c r="V182">
        <v>11607</v>
      </c>
      <c r="W182" t="e">
        <f t="shared" si="4"/>
        <v>#N/A</v>
      </c>
    </row>
    <row r="183" spans="2:23" hidden="1" x14ac:dyDescent="0.35">
      <c r="B183" s="197"/>
      <c r="C183" s="197"/>
      <c r="V183">
        <v>11608</v>
      </c>
      <c r="W183">
        <f t="shared" si="4"/>
        <v>11608</v>
      </c>
    </row>
    <row r="184" spans="2:23" hidden="1" x14ac:dyDescent="0.35">
      <c r="B184" s="197">
        <v>13222</v>
      </c>
      <c r="C184" s="197"/>
      <c r="V184">
        <v>11609</v>
      </c>
      <c r="W184" t="e">
        <f t="shared" si="4"/>
        <v>#N/A</v>
      </c>
    </row>
    <row r="185" spans="2:23" hidden="1" x14ac:dyDescent="0.35">
      <c r="B185" s="197">
        <v>13223</v>
      </c>
      <c r="C185" s="197"/>
      <c r="V185">
        <v>11610</v>
      </c>
      <c r="W185" t="e">
        <f t="shared" si="4"/>
        <v>#N/A</v>
      </c>
    </row>
    <row r="186" spans="2:23" hidden="1" x14ac:dyDescent="0.35">
      <c r="B186" s="197">
        <v>13224</v>
      </c>
      <c r="C186" s="197"/>
      <c r="V186">
        <v>11611</v>
      </c>
      <c r="W186">
        <f t="shared" si="4"/>
        <v>11611</v>
      </c>
    </row>
    <row r="187" spans="2:23" hidden="1" x14ac:dyDescent="0.35">
      <c r="B187" s="197"/>
      <c r="C187" s="197"/>
      <c r="V187">
        <v>11612</v>
      </c>
      <c r="W187" t="e">
        <f t="shared" si="4"/>
        <v>#N/A</v>
      </c>
    </row>
    <row r="188" spans="2:23" hidden="1" x14ac:dyDescent="0.35">
      <c r="B188" s="197"/>
      <c r="C188" s="197"/>
      <c r="V188">
        <v>11613</v>
      </c>
      <c r="W188" t="e">
        <f t="shared" si="4"/>
        <v>#N/A</v>
      </c>
    </row>
    <row r="189" spans="2:23" hidden="1" x14ac:dyDescent="0.35">
      <c r="B189" s="197"/>
      <c r="C189" s="197"/>
      <c r="V189">
        <v>11614</v>
      </c>
      <c r="W189">
        <f t="shared" si="4"/>
        <v>11614</v>
      </c>
    </row>
    <row r="190" spans="2:23" hidden="1" x14ac:dyDescent="0.35">
      <c r="B190" s="197"/>
      <c r="C190" s="197"/>
      <c r="V190">
        <v>11615</v>
      </c>
      <c r="W190" t="e">
        <f t="shared" si="4"/>
        <v>#N/A</v>
      </c>
    </row>
    <row r="191" spans="2:23" hidden="1" x14ac:dyDescent="0.35">
      <c r="B191" s="197"/>
      <c r="C191" s="197"/>
      <c r="V191">
        <v>11616</v>
      </c>
      <c r="W191" t="e">
        <f t="shared" si="4"/>
        <v>#N/A</v>
      </c>
    </row>
    <row r="192" spans="2:23" hidden="1" x14ac:dyDescent="0.35">
      <c r="B192" s="197"/>
      <c r="C192" s="197"/>
      <c r="V192">
        <v>11617</v>
      </c>
      <c r="W192">
        <f t="shared" si="4"/>
        <v>11617</v>
      </c>
    </row>
    <row r="193" spans="2:23" hidden="1" x14ac:dyDescent="0.35">
      <c r="B193" s="198">
        <v>11571</v>
      </c>
      <c r="C193" s="198"/>
      <c r="V193">
        <v>11618</v>
      </c>
      <c r="W193" t="e">
        <f t="shared" si="4"/>
        <v>#N/A</v>
      </c>
    </row>
    <row r="194" spans="2:23" hidden="1" x14ac:dyDescent="0.35">
      <c r="B194" s="198">
        <v>11577</v>
      </c>
      <c r="C194" s="198"/>
      <c r="V194">
        <v>11619</v>
      </c>
      <c r="W194" t="e">
        <f t="shared" si="4"/>
        <v>#N/A</v>
      </c>
    </row>
    <row r="195" spans="2:23" hidden="1" x14ac:dyDescent="0.35">
      <c r="B195" s="198">
        <v>11264</v>
      </c>
      <c r="C195" s="198"/>
      <c r="V195">
        <v>11620</v>
      </c>
      <c r="W195">
        <f t="shared" ref="W195:W258" si="5">_xlfn.SINGLE(_xlfn.XLOOKUP(V195,T:T,T:T))</f>
        <v>11620</v>
      </c>
    </row>
    <row r="196" spans="2:23" hidden="1" x14ac:dyDescent="0.35">
      <c r="B196" s="198">
        <v>11568</v>
      </c>
      <c r="C196" s="198"/>
      <c r="V196">
        <v>11621</v>
      </c>
      <c r="W196" t="e">
        <f t="shared" si="5"/>
        <v>#N/A</v>
      </c>
    </row>
    <row r="197" spans="2:23" hidden="1" x14ac:dyDescent="0.35">
      <c r="B197" s="198">
        <v>11438</v>
      </c>
      <c r="C197" s="198"/>
      <c r="V197">
        <v>11622</v>
      </c>
      <c r="W197" t="e">
        <f t="shared" si="5"/>
        <v>#N/A</v>
      </c>
    </row>
    <row r="198" spans="2:23" hidden="1" x14ac:dyDescent="0.35">
      <c r="B198" s="198">
        <v>11466</v>
      </c>
      <c r="C198" s="198"/>
      <c r="V198">
        <v>11623</v>
      </c>
      <c r="W198">
        <f t="shared" si="5"/>
        <v>11623</v>
      </c>
    </row>
    <row r="199" spans="2:23" hidden="1" x14ac:dyDescent="0.35">
      <c r="B199" s="198">
        <v>11384</v>
      </c>
      <c r="C199" s="198"/>
      <c r="V199">
        <v>11624</v>
      </c>
      <c r="W199" t="e">
        <f t="shared" si="5"/>
        <v>#N/A</v>
      </c>
    </row>
    <row r="200" spans="2:23" hidden="1" x14ac:dyDescent="0.35">
      <c r="B200" s="198">
        <v>11574</v>
      </c>
      <c r="C200" s="198"/>
      <c r="V200">
        <v>11625</v>
      </c>
      <c r="W200" t="e">
        <f t="shared" si="5"/>
        <v>#N/A</v>
      </c>
    </row>
    <row r="201" spans="2:23" hidden="1" x14ac:dyDescent="0.35">
      <c r="B201" s="198">
        <v>11267</v>
      </c>
      <c r="C201" s="198"/>
      <c r="V201">
        <v>11626</v>
      </c>
      <c r="W201">
        <f t="shared" si="5"/>
        <v>11626</v>
      </c>
    </row>
    <row r="202" spans="2:23" hidden="1" x14ac:dyDescent="0.35">
      <c r="B202" s="198">
        <v>11444</v>
      </c>
      <c r="C202" s="198"/>
      <c r="V202">
        <v>11627</v>
      </c>
      <c r="W202" t="e">
        <f t="shared" si="5"/>
        <v>#N/A</v>
      </c>
    </row>
    <row r="203" spans="2:23" hidden="1" x14ac:dyDescent="0.35">
      <c r="B203" s="198"/>
      <c r="C203" s="198" t="s">
        <v>473</v>
      </c>
      <c r="V203">
        <v>11628</v>
      </c>
      <c r="W203" t="e">
        <f t="shared" si="5"/>
        <v>#N/A</v>
      </c>
    </row>
    <row r="204" spans="2:23" hidden="1" x14ac:dyDescent="0.35">
      <c r="B204" s="198"/>
      <c r="C204" s="198" t="s">
        <v>474</v>
      </c>
      <c r="V204">
        <v>11629</v>
      </c>
      <c r="W204">
        <f t="shared" si="5"/>
        <v>11629</v>
      </c>
    </row>
    <row r="205" spans="2:23" hidden="1" x14ac:dyDescent="0.35">
      <c r="B205" s="198"/>
      <c r="C205" s="198"/>
      <c r="V205">
        <v>11630</v>
      </c>
      <c r="W205" t="e">
        <f t="shared" si="5"/>
        <v>#N/A</v>
      </c>
    </row>
    <row r="206" spans="2:23" hidden="1" x14ac:dyDescent="0.35">
      <c r="B206" s="198">
        <v>11363</v>
      </c>
      <c r="C206" s="198"/>
      <c r="V206">
        <v>11631</v>
      </c>
      <c r="W206" t="e">
        <f t="shared" si="5"/>
        <v>#N/A</v>
      </c>
    </row>
    <row r="207" spans="2:23" hidden="1" x14ac:dyDescent="0.35">
      <c r="B207" s="198">
        <v>11378</v>
      </c>
      <c r="C207" s="198"/>
      <c r="V207">
        <v>11632</v>
      </c>
      <c r="W207">
        <f t="shared" si="5"/>
        <v>11632</v>
      </c>
    </row>
    <row r="208" spans="2:23" hidden="1" x14ac:dyDescent="0.35">
      <c r="B208" s="198">
        <v>11415</v>
      </c>
      <c r="C208" s="198"/>
      <c r="V208">
        <v>11633</v>
      </c>
      <c r="W208" t="e">
        <f t="shared" si="5"/>
        <v>#N/A</v>
      </c>
    </row>
    <row r="209" spans="2:23" hidden="1" x14ac:dyDescent="0.35">
      <c r="B209" s="198">
        <v>11258</v>
      </c>
      <c r="C209" s="198"/>
      <c r="V209">
        <v>11634</v>
      </c>
      <c r="W209" t="e">
        <f t="shared" si="5"/>
        <v>#N/A</v>
      </c>
    </row>
    <row r="210" spans="2:23" hidden="1" x14ac:dyDescent="0.35">
      <c r="B210" s="198">
        <v>11578</v>
      </c>
      <c r="C210" s="198"/>
      <c r="E210" t="s">
        <v>473</v>
      </c>
      <c r="V210">
        <v>11635</v>
      </c>
      <c r="W210">
        <f t="shared" si="5"/>
        <v>11635</v>
      </c>
    </row>
    <row r="211" spans="2:23" hidden="1" x14ac:dyDescent="0.35">
      <c r="B211" s="198">
        <v>11366</v>
      </c>
      <c r="C211" s="198"/>
      <c r="E211" t="s">
        <v>474</v>
      </c>
      <c r="V211">
        <v>11636</v>
      </c>
      <c r="W211" t="e">
        <f t="shared" si="5"/>
        <v>#N/A</v>
      </c>
    </row>
    <row r="212" spans="2:23" hidden="1" x14ac:dyDescent="0.35">
      <c r="B212" s="198"/>
      <c r="C212" s="198" t="s">
        <v>475</v>
      </c>
      <c r="V212">
        <v>11637</v>
      </c>
      <c r="W212" t="e">
        <f t="shared" si="5"/>
        <v>#N/A</v>
      </c>
    </row>
    <row r="213" spans="2:23" hidden="1" x14ac:dyDescent="0.35">
      <c r="B213" s="198"/>
      <c r="C213" s="198" t="s">
        <v>474</v>
      </c>
      <c r="V213">
        <v>11638</v>
      </c>
      <c r="W213">
        <f t="shared" si="5"/>
        <v>11638</v>
      </c>
    </row>
    <row r="214" spans="2:23" hidden="1" x14ac:dyDescent="0.35">
      <c r="B214" s="198"/>
      <c r="C214" s="198"/>
      <c r="V214">
        <v>11639</v>
      </c>
      <c r="W214" t="e">
        <f t="shared" si="5"/>
        <v>#N/A</v>
      </c>
    </row>
    <row r="215" spans="2:23" hidden="1" x14ac:dyDescent="0.35">
      <c r="B215" s="198">
        <v>11425</v>
      </c>
      <c r="C215" s="198"/>
      <c r="V215">
        <v>11640</v>
      </c>
      <c r="W215" t="e">
        <f t="shared" si="5"/>
        <v>#N/A</v>
      </c>
    </row>
    <row r="216" spans="2:23" hidden="1" x14ac:dyDescent="0.35">
      <c r="B216" s="198"/>
      <c r="C216" s="198"/>
      <c r="V216">
        <v>11641</v>
      </c>
      <c r="W216">
        <f t="shared" si="5"/>
        <v>11641</v>
      </c>
    </row>
    <row r="217" spans="2:23" hidden="1" x14ac:dyDescent="0.35">
      <c r="B217" s="198"/>
      <c r="C217" s="198" t="s">
        <v>474</v>
      </c>
      <c r="V217">
        <v>11642</v>
      </c>
      <c r="W217" t="e">
        <f t="shared" si="5"/>
        <v>#N/A</v>
      </c>
    </row>
    <row r="218" spans="2:23" hidden="1" x14ac:dyDescent="0.35">
      <c r="B218" s="198"/>
      <c r="C218" s="198"/>
      <c r="V218">
        <v>11643</v>
      </c>
      <c r="W218" t="e">
        <f t="shared" si="5"/>
        <v>#N/A</v>
      </c>
    </row>
    <row r="219" spans="2:23" hidden="1" x14ac:dyDescent="0.35">
      <c r="B219" s="198">
        <v>11368</v>
      </c>
      <c r="C219" s="198"/>
      <c r="E219" t="s">
        <v>475</v>
      </c>
      <c r="V219">
        <v>11644</v>
      </c>
      <c r="W219">
        <f t="shared" si="5"/>
        <v>11644</v>
      </c>
    </row>
    <row r="220" spans="2:23" hidden="1" x14ac:dyDescent="0.35">
      <c r="B220" s="198">
        <v>11376</v>
      </c>
      <c r="C220" s="198"/>
      <c r="V220">
        <v>11645</v>
      </c>
      <c r="W220" t="e">
        <f t="shared" si="5"/>
        <v>#N/A</v>
      </c>
    </row>
    <row r="221" spans="2:23" hidden="1" x14ac:dyDescent="0.35">
      <c r="B221" s="198">
        <v>11375</v>
      </c>
      <c r="C221" s="198"/>
      <c r="E221" t="s">
        <v>474</v>
      </c>
      <c r="V221">
        <v>11646</v>
      </c>
      <c r="W221" t="e">
        <f t="shared" si="5"/>
        <v>#N/A</v>
      </c>
    </row>
    <row r="222" spans="2:23" hidden="1" x14ac:dyDescent="0.35">
      <c r="B222" s="198">
        <v>11369</v>
      </c>
      <c r="C222" s="198"/>
      <c r="V222">
        <v>11647</v>
      </c>
      <c r="W222">
        <f t="shared" si="5"/>
        <v>11647</v>
      </c>
    </row>
    <row r="223" spans="2:23" hidden="1" x14ac:dyDescent="0.35">
      <c r="B223" s="198">
        <v>11360</v>
      </c>
      <c r="C223" s="198"/>
      <c r="V223">
        <v>11648</v>
      </c>
      <c r="W223" t="e">
        <f t="shared" si="5"/>
        <v>#N/A</v>
      </c>
    </row>
    <row r="224" spans="2:23" hidden="1" x14ac:dyDescent="0.35">
      <c r="B224" s="198">
        <v>11381</v>
      </c>
      <c r="C224" s="198"/>
      <c r="V224">
        <v>11649</v>
      </c>
      <c r="W224" t="e">
        <f t="shared" si="5"/>
        <v>#N/A</v>
      </c>
    </row>
    <row r="225" spans="2:23" hidden="1" x14ac:dyDescent="0.35">
      <c r="B225" s="198">
        <v>11502</v>
      </c>
      <c r="C225" s="198"/>
      <c r="E225" t="s">
        <v>474</v>
      </c>
      <c r="V225">
        <v>11650</v>
      </c>
      <c r="W225">
        <f t="shared" si="5"/>
        <v>11650</v>
      </c>
    </row>
    <row r="226" spans="2:23" hidden="1" x14ac:dyDescent="0.35">
      <c r="B226" s="198">
        <v>11605</v>
      </c>
      <c r="C226" s="198"/>
      <c r="V226">
        <v>11651</v>
      </c>
      <c r="W226" t="e">
        <f t="shared" si="5"/>
        <v>#N/A</v>
      </c>
    </row>
    <row r="227" spans="2:23" hidden="1" x14ac:dyDescent="0.35">
      <c r="B227" s="198">
        <v>11372</v>
      </c>
      <c r="C227" s="198"/>
      <c r="V227">
        <v>11652</v>
      </c>
      <c r="W227" t="e">
        <f t="shared" si="5"/>
        <v>#N/A</v>
      </c>
    </row>
    <row r="228" spans="2:23" hidden="1" x14ac:dyDescent="0.35">
      <c r="B228" s="198"/>
      <c r="C228" s="198" t="s">
        <v>476</v>
      </c>
      <c r="V228">
        <v>11653</v>
      </c>
      <c r="W228">
        <f t="shared" si="5"/>
        <v>11653</v>
      </c>
    </row>
    <row r="229" spans="2:23" hidden="1" x14ac:dyDescent="0.35">
      <c r="B229" s="198"/>
      <c r="C229" s="198" t="s">
        <v>474</v>
      </c>
      <c r="V229">
        <v>11654</v>
      </c>
      <c r="W229" t="e">
        <f t="shared" si="5"/>
        <v>#N/A</v>
      </c>
    </row>
    <row r="230" spans="2:23" hidden="1" x14ac:dyDescent="0.35">
      <c r="B230" s="198"/>
      <c r="C230" s="198"/>
      <c r="V230">
        <v>11655</v>
      </c>
      <c r="W230" t="e">
        <f t="shared" si="5"/>
        <v>#N/A</v>
      </c>
    </row>
    <row r="231" spans="2:23" hidden="1" x14ac:dyDescent="0.35">
      <c r="B231" s="198">
        <v>11544</v>
      </c>
      <c r="C231" s="198"/>
      <c r="V231">
        <v>11656</v>
      </c>
      <c r="W231">
        <f t="shared" si="5"/>
        <v>11656</v>
      </c>
    </row>
    <row r="232" spans="2:23" hidden="1" x14ac:dyDescent="0.35">
      <c r="B232" s="198">
        <v>11547</v>
      </c>
      <c r="C232" s="198"/>
      <c r="V232">
        <v>11657</v>
      </c>
      <c r="W232" t="e">
        <f t="shared" si="5"/>
        <v>#N/A</v>
      </c>
    </row>
    <row r="233" spans="2:23" hidden="1" x14ac:dyDescent="0.35">
      <c r="B233" s="198">
        <v>11556</v>
      </c>
      <c r="C233" s="198"/>
      <c r="V233">
        <v>11658</v>
      </c>
      <c r="W233" t="e">
        <f t="shared" si="5"/>
        <v>#N/A</v>
      </c>
    </row>
    <row r="234" spans="2:23" hidden="1" x14ac:dyDescent="0.35">
      <c r="B234" s="198"/>
      <c r="C234" s="198" t="s">
        <v>477</v>
      </c>
      <c r="V234">
        <v>11659</v>
      </c>
      <c r="W234">
        <f t="shared" si="5"/>
        <v>11659</v>
      </c>
    </row>
    <row r="235" spans="2:23" hidden="1" x14ac:dyDescent="0.35">
      <c r="B235" s="198"/>
      <c r="C235" s="198" t="s">
        <v>474</v>
      </c>
      <c r="E235" t="s">
        <v>476</v>
      </c>
      <c r="V235">
        <v>11660</v>
      </c>
      <c r="W235" t="e">
        <f t="shared" si="5"/>
        <v>#N/A</v>
      </c>
    </row>
    <row r="236" spans="2:23" hidden="1" x14ac:dyDescent="0.35">
      <c r="B236" s="198"/>
      <c r="C236" s="198"/>
      <c r="E236" t="s">
        <v>474</v>
      </c>
      <c r="V236">
        <v>11661</v>
      </c>
      <c r="W236" t="e">
        <f t="shared" si="5"/>
        <v>#N/A</v>
      </c>
    </row>
    <row r="237" spans="2:23" hidden="1" x14ac:dyDescent="0.35">
      <c r="B237" s="198">
        <v>11441</v>
      </c>
      <c r="C237" s="198"/>
      <c r="V237">
        <v>11662</v>
      </c>
      <c r="W237">
        <f t="shared" si="5"/>
        <v>11662</v>
      </c>
    </row>
    <row r="238" spans="2:23" hidden="1" x14ac:dyDescent="0.35">
      <c r="B238" s="198">
        <v>11447</v>
      </c>
      <c r="C238" s="198"/>
      <c r="V238">
        <v>11663</v>
      </c>
      <c r="W238" t="e">
        <f t="shared" si="5"/>
        <v>#N/A</v>
      </c>
    </row>
    <row r="239" spans="2:23" hidden="1" x14ac:dyDescent="0.35">
      <c r="B239" s="198">
        <v>11448</v>
      </c>
      <c r="C239" s="198"/>
      <c r="V239">
        <v>11664</v>
      </c>
      <c r="W239" t="e">
        <f t="shared" si="5"/>
        <v>#N/A</v>
      </c>
    </row>
    <row r="240" spans="2:23" hidden="1" x14ac:dyDescent="0.35">
      <c r="B240" s="198"/>
      <c r="C240" s="198" t="s">
        <v>478</v>
      </c>
      <c r="V240">
        <v>11665</v>
      </c>
      <c r="W240">
        <f t="shared" si="5"/>
        <v>11665</v>
      </c>
    </row>
    <row r="241" spans="2:23" hidden="1" x14ac:dyDescent="0.35">
      <c r="B241" s="198"/>
      <c r="C241" s="198" t="s">
        <v>474</v>
      </c>
      <c r="E241" t="s">
        <v>477</v>
      </c>
      <c r="V241">
        <v>11666</v>
      </c>
      <c r="W241" t="e">
        <f t="shared" si="5"/>
        <v>#N/A</v>
      </c>
    </row>
    <row r="242" spans="2:23" hidden="1" x14ac:dyDescent="0.35">
      <c r="B242" s="197"/>
      <c r="C242" s="197"/>
      <c r="E242" t="s">
        <v>474</v>
      </c>
      <c r="V242">
        <v>11667</v>
      </c>
      <c r="W242" t="e">
        <f t="shared" si="5"/>
        <v>#N/A</v>
      </c>
    </row>
    <row r="243" spans="2:23" hidden="1" x14ac:dyDescent="0.35">
      <c r="B243" s="198">
        <v>11498</v>
      </c>
      <c r="C243" s="197"/>
      <c r="V243">
        <v>11668</v>
      </c>
      <c r="W243">
        <f t="shared" si="5"/>
        <v>11668</v>
      </c>
    </row>
    <row r="244" spans="2:23" hidden="1" x14ac:dyDescent="0.35">
      <c r="B244" s="198">
        <v>11522</v>
      </c>
      <c r="C244" s="198"/>
      <c r="V244">
        <v>11669</v>
      </c>
      <c r="W244" t="e">
        <f t="shared" si="5"/>
        <v>#N/A</v>
      </c>
    </row>
    <row r="245" spans="2:23" hidden="1" x14ac:dyDescent="0.35">
      <c r="B245" s="198">
        <v>11513</v>
      </c>
      <c r="C245" s="198"/>
      <c r="V245">
        <v>11670</v>
      </c>
      <c r="W245" t="e">
        <f t="shared" si="5"/>
        <v>#N/A</v>
      </c>
    </row>
    <row r="246" spans="2:23" hidden="1" x14ac:dyDescent="0.35">
      <c r="B246" s="198">
        <v>11510</v>
      </c>
      <c r="C246" s="198"/>
      <c r="V246">
        <v>11671</v>
      </c>
      <c r="W246">
        <f t="shared" si="5"/>
        <v>11671</v>
      </c>
    </row>
    <row r="247" spans="2:23" hidden="1" x14ac:dyDescent="0.35">
      <c r="B247" s="198">
        <v>11501</v>
      </c>
      <c r="C247" s="198"/>
      <c r="V247">
        <v>11672</v>
      </c>
      <c r="W247" t="e">
        <f t="shared" si="5"/>
        <v>#N/A</v>
      </c>
    </row>
    <row r="248" spans="2:23" hidden="1" x14ac:dyDescent="0.35">
      <c r="B248" s="198">
        <v>11504</v>
      </c>
      <c r="C248" s="198"/>
      <c r="V248">
        <v>11673</v>
      </c>
      <c r="W248" t="e">
        <f t="shared" si="5"/>
        <v>#N/A</v>
      </c>
    </row>
    <row r="249" spans="2:23" hidden="1" x14ac:dyDescent="0.35">
      <c r="B249" s="198">
        <v>11516</v>
      </c>
      <c r="C249" s="198"/>
      <c r="E249" t="s">
        <v>478</v>
      </c>
      <c r="V249">
        <v>11674</v>
      </c>
      <c r="W249" t="e">
        <f t="shared" si="5"/>
        <v>#N/A</v>
      </c>
    </row>
    <row r="250" spans="2:23" hidden="1" x14ac:dyDescent="0.35">
      <c r="B250" s="198">
        <v>11519</v>
      </c>
      <c r="C250" s="198"/>
      <c r="E250" t="s">
        <v>474</v>
      </c>
      <c r="V250">
        <v>11675</v>
      </c>
      <c r="W250" t="e">
        <f t="shared" si="5"/>
        <v>#N/A</v>
      </c>
    </row>
    <row r="251" spans="2:23" hidden="1" x14ac:dyDescent="0.35">
      <c r="B251" s="198">
        <v>10360</v>
      </c>
      <c r="C251" s="198"/>
      <c r="V251">
        <v>11676</v>
      </c>
      <c r="W251" t="e">
        <f t="shared" si="5"/>
        <v>#N/A</v>
      </c>
    </row>
    <row r="252" spans="2:23" hidden="1" x14ac:dyDescent="0.35">
      <c r="B252" s="198">
        <v>11495</v>
      </c>
      <c r="C252" s="198"/>
      <c r="V252">
        <v>11677</v>
      </c>
      <c r="W252" t="e">
        <f t="shared" si="5"/>
        <v>#N/A</v>
      </c>
    </row>
    <row r="253" spans="2:23" hidden="1" x14ac:dyDescent="0.35">
      <c r="B253" s="198">
        <v>11496</v>
      </c>
      <c r="C253" s="198"/>
      <c r="V253">
        <v>11678</v>
      </c>
      <c r="W253" t="e">
        <f t="shared" si="5"/>
        <v>#N/A</v>
      </c>
    </row>
    <row r="254" spans="2:23" hidden="1" x14ac:dyDescent="0.35">
      <c r="B254" s="198">
        <v>11791</v>
      </c>
      <c r="C254" s="198"/>
      <c r="V254">
        <v>11679</v>
      </c>
      <c r="W254" t="e">
        <f t="shared" si="5"/>
        <v>#N/A</v>
      </c>
    </row>
    <row r="255" spans="2:23" hidden="1" x14ac:dyDescent="0.35">
      <c r="B255" s="198">
        <v>11789</v>
      </c>
      <c r="C255" s="198"/>
      <c r="V255">
        <v>11680</v>
      </c>
      <c r="W255" t="e">
        <f t="shared" si="5"/>
        <v>#N/A</v>
      </c>
    </row>
    <row r="256" spans="2:23" hidden="1" x14ac:dyDescent="0.35">
      <c r="B256" s="198">
        <v>11774</v>
      </c>
      <c r="C256" s="198"/>
      <c r="V256">
        <v>11681</v>
      </c>
      <c r="W256" t="e">
        <f t="shared" si="5"/>
        <v>#N/A</v>
      </c>
    </row>
    <row r="257" spans="2:23" hidden="1" x14ac:dyDescent="0.35">
      <c r="B257" s="198">
        <v>11767</v>
      </c>
      <c r="C257" s="198"/>
      <c r="V257">
        <v>11682</v>
      </c>
      <c r="W257" t="e">
        <f t="shared" si="5"/>
        <v>#N/A</v>
      </c>
    </row>
    <row r="258" spans="2:23" hidden="1" x14ac:dyDescent="0.35">
      <c r="B258" s="198">
        <v>11777</v>
      </c>
      <c r="C258" s="198"/>
      <c r="V258">
        <v>11683</v>
      </c>
      <c r="W258" t="e">
        <f t="shared" si="5"/>
        <v>#N/A</v>
      </c>
    </row>
    <row r="259" spans="2:23" hidden="1" x14ac:dyDescent="0.35">
      <c r="B259" s="198">
        <v>11764</v>
      </c>
      <c r="C259" s="198"/>
      <c r="V259">
        <v>11684</v>
      </c>
      <c r="W259" t="e">
        <f t="shared" ref="W259:W322" si="6">_xlfn.SINGLE(_xlfn.XLOOKUP(V259,T:T,T:T))</f>
        <v>#N/A</v>
      </c>
    </row>
    <row r="260" spans="2:23" hidden="1" x14ac:dyDescent="0.35">
      <c r="B260" s="198">
        <v>11550</v>
      </c>
      <c r="C260" s="198"/>
      <c r="V260">
        <v>11685</v>
      </c>
      <c r="W260" t="e">
        <f t="shared" si="6"/>
        <v>#N/A</v>
      </c>
    </row>
    <row r="261" spans="2:23" hidden="1" x14ac:dyDescent="0.35">
      <c r="B261" s="198">
        <v>11553</v>
      </c>
      <c r="C261" s="198"/>
      <c r="V261">
        <v>11686</v>
      </c>
      <c r="W261" t="e">
        <f t="shared" si="6"/>
        <v>#N/A</v>
      </c>
    </row>
    <row r="262" spans="2:23" hidden="1" x14ac:dyDescent="0.35">
      <c r="B262" s="198">
        <v>11754</v>
      </c>
      <c r="C262" s="198"/>
      <c r="V262">
        <v>11687</v>
      </c>
      <c r="W262" t="e">
        <f t="shared" si="6"/>
        <v>#N/A</v>
      </c>
    </row>
    <row r="263" spans="2:23" hidden="1" x14ac:dyDescent="0.35">
      <c r="B263" s="198">
        <v>11479</v>
      </c>
      <c r="C263" s="198"/>
      <c r="V263">
        <v>11688</v>
      </c>
      <c r="W263" t="e">
        <f t="shared" si="6"/>
        <v>#N/A</v>
      </c>
    </row>
    <row r="264" spans="2:23" hidden="1" x14ac:dyDescent="0.35">
      <c r="B264" s="198">
        <v>11485</v>
      </c>
      <c r="C264" s="198"/>
      <c r="V264">
        <v>11689</v>
      </c>
      <c r="W264" t="e">
        <f t="shared" si="6"/>
        <v>#N/A</v>
      </c>
    </row>
    <row r="265" spans="2:23" hidden="1" x14ac:dyDescent="0.35">
      <c r="B265" s="198">
        <v>11482</v>
      </c>
      <c r="C265" s="198"/>
      <c r="V265">
        <v>11690</v>
      </c>
      <c r="W265" t="e">
        <f t="shared" si="6"/>
        <v>#N/A</v>
      </c>
    </row>
    <row r="266" spans="2:23" hidden="1" x14ac:dyDescent="0.35">
      <c r="B266" s="198">
        <v>11480</v>
      </c>
      <c r="C266" s="198"/>
      <c r="V266">
        <v>11691</v>
      </c>
      <c r="W266" t="e">
        <f t="shared" si="6"/>
        <v>#N/A</v>
      </c>
    </row>
    <row r="267" spans="2:23" hidden="1" x14ac:dyDescent="0.35">
      <c r="B267" s="198"/>
      <c r="C267" s="198"/>
      <c r="V267">
        <v>11692</v>
      </c>
      <c r="W267" t="e">
        <f t="shared" si="6"/>
        <v>#N/A</v>
      </c>
    </row>
    <row r="268" spans="2:23" hidden="1" x14ac:dyDescent="0.35">
      <c r="B268" s="198"/>
      <c r="C268" s="198" t="s">
        <v>474</v>
      </c>
      <c r="V268">
        <v>11693</v>
      </c>
      <c r="W268" t="e">
        <f t="shared" si="6"/>
        <v>#N/A</v>
      </c>
    </row>
    <row r="269" spans="2:23" hidden="1" x14ac:dyDescent="0.35">
      <c r="B269" s="198"/>
      <c r="C269" s="198"/>
      <c r="V269">
        <v>11694</v>
      </c>
      <c r="W269" t="e">
        <f t="shared" si="6"/>
        <v>#N/A</v>
      </c>
    </row>
    <row r="270" spans="2:23" hidden="1" x14ac:dyDescent="0.35">
      <c r="B270" s="198">
        <v>11653</v>
      </c>
      <c r="C270" s="198"/>
      <c r="V270">
        <v>11695</v>
      </c>
      <c r="W270" t="e">
        <f t="shared" si="6"/>
        <v>#N/A</v>
      </c>
    </row>
    <row r="271" spans="2:23" hidden="1" x14ac:dyDescent="0.35">
      <c r="B271" s="198">
        <v>11662</v>
      </c>
      <c r="C271" s="198"/>
      <c r="V271">
        <v>11696</v>
      </c>
      <c r="W271">
        <f t="shared" si="6"/>
        <v>11696</v>
      </c>
    </row>
    <row r="272" spans="2:23" hidden="1" x14ac:dyDescent="0.35">
      <c r="B272" s="198">
        <v>11668</v>
      </c>
      <c r="C272" s="198"/>
      <c r="V272">
        <v>11697</v>
      </c>
      <c r="W272" t="e">
        <f t="shared" si="6"/>
        <v>#N/A</v>
      </c>
    </row>
    <row r="273" spans="2:23" hidden="1" x14ac:dyDescent="0.35">
      <c r="B273" s="198">
        <v>11656</v>
      </c>
      <c r="C273" s="198"/>
      <c r="V273">
        <v>11698</v>
      </c>
      <c r="W273" t="e">
        <f t="shared" si="6"/>
        <v>#N/A</v>
      </c>
    </row>
    <row r="274" spans="2:23" hidden="1" x14ac:dyDescent="0.35">
      <c r="B274" s="198">
        <v>11659</v>
      </c>
      <c r="C274" s="198"/>
      <c r="V274">
        <v>11699</v>
      </c>
      <c r="W274">
        <f t="shared" si="6"/>
        <v>11699</v>
      </c>
    </row>
    <row r="275" spans="2:23" hidden="1" x14ac:dyDescent="0.35">
      <c r="B275" s="198">
        <v>11665</v>
      </c>
      <c r="C275" s="198"/>
      <c r="V275">
        <v>11709</v>
      </c>
      <c r="W275">
        <f t="shared" si="6"/>
        <v>11709</v>
      </c>
    </row>
    <row r="276" spans="2:23" hidden="1" x14ac:dyDescent="0.35">
      <c r="B276" s="198"/>
      <c r="C276" s="198" t="s">
        <v>479</v>
      </c>
      <c r="V276">
        <v>11710</v>
      </c>
      <c r="W276" t="e">
        <f t="shared" si="6"/>
        <v>#N/A</v>
      </c>
    </row>
    <row r="277" spans="2:23" hidden="1" x14ac:dyDescent="0.35">
      <c r="B277" s="198"/>
      <c r="C277" s="198" t="s">
        <v>474</v>
      </c>
      <c r="E277" t="s">
        <v>474</v>
      </c>
      <c r="V277">
        <v>11711</v>
      </c>
      <c r="W277" t="e">
        <f t="shared" si="6"/>
        <v>#N/A</v>
      </c>
    </row>
    <row r="278" spans="2:23" hidden="1" x14ac:dyDescent="0.35">
      <c r="B278" s="198"/>
      <c r="C278" s="198"/>
      <c r="V278">
        <v>11712</v>
      </c>
      <c r="W278">
        <f t="shared" si="6"/>
        <v>11712</v>
      </c>
    </row>
    <row r="279" spans="2:23" hidden="1" x14ac:dyDescent="0.35">
      <c r="B279" s="198" t="s">
        <v>480</v>
      </c>
      <c r="C279" s="198"/>
      <c r="V279">
        <v>11713</v>
      </c>
      <c r="W279" t="e">
        <f t="shared" si="6"/>
        <v>#N/A</v>
      </c>
    </row>
    <row r="280" spans="2:23" hidden="1" x14ac:dyDescent="0.35">
      <c r="B280" s="198">
        <v>11614</v>
      </c>
      <c r="C280" s="198"/>
      <c r="V280">
        <v>11714</v>
      </c>
      <c r="W280" t="e">
        <f t="shared" si="6"/>
        <v>#N/A</v>
      </c>
    </row>
    <row r="281" spans="2:23" hidden="1" x14ac:dyDescent="0.35">
      <c r="B281" s="198">
        <v>11617</v>
      </c>
      <c r="C281" s="198"/>
      <c r="V281">
        <v>11715</v>
      </c>
      <c r="W281" t="e">
        <f t="shared" si="6"/>
        <v>#N/A</v>
      </c>
    </row>
    <row r="282" spans="2:23" hidden="1" x14ac:dyDescent="0.35">
      <c r="B282" s="198">
        <v>11608</v>
      </c>
      <c r="C282" s="198"/>
      <c r="V282">
        <v>11716</v>
      </c>
      <c r="W282" t="e">
        <f t="shared" si="6"/>
        <v>#N/A</v>
      </c>
    </row>
    <row r="283" spans="2:23" hidden="1" x14ac:dyDescent="0.35">
      <c r="B283" s="198">
        <v>11626</v>
      </c>
      <c r="C283" s="198"/>
      <c r="E283" t="s">
        <v>479</v>
      </c>
      <c r="V283">
        <v>11717</v>
      </c>
      <c r="W283" t="e">
        <f t="shared" si="6"/>
        <v>#N/A</v>
      </c>
    </row>
    <row r="284" spans="2:23" hidden="1" x14ac:dyDescent="0.35">
      <c r="B284" s="198">
        <v>11629</v>
      </c>
      <c r="C284" s="198"/>
      <c r="E284" t="s">
        <v>474</v>
      </c>
      <c r="V284">
        <v>11718</v>
      </c>
      <c r="W284" t="e">
        <f t="shared" si="6"/>
        <v>#N/A</v>
      </c>
    </row>
    <row r="285" spans="2:23" hidden="1" x14ac:dyDescent="0.35">
      <c r="B285" s="198">
        <v>11632</v>
      </c>
      <c r="C285" s="198"/>
      <c r="V285">
        <v>11719</v>
      </c>
      <c r="W285" t="e">
        <f t="shared" si="6"/>
        <v>#N/A</v>
      </c>
    </row>
    <row r="286" spans="2:23" hidden="1" x14ac:dyDescent="0.35">
      <c r="B286" s="198">
        <v>11611</v>
      </c>
      <c r="C286" s="198"/>
      <c r="V286">
        <v>11720</v>
      </c>
      <c r="W286" t="e">
        <f t="shared" si="6"/>
        <v>#N/A</v>
      </c>
    </row>
    <row r="287" spans="2:23" hidden="1" x14ac:dyDescent="0.35">
      <c r="B287" s="198">
        <v>11635</v>
      </c>
      <c r="C287" s="198"/>
      <c r="V287">
        <v>11721</v>
      </c>
      <c r="W287" t="e">
        <f t="shared" si="6"/>
        <v>#N/A</v>
      </c>
    </row>
    <row r="288" spans="2:23" hidden="1" x14ac:dyDescent="0.35">
      <c r="B288" s="198">
        <v>11638</v>
      </c>
      <c r="C288" s="198"/>
      <c r="V288">
        <v>11722</v>
      </c>
      <c r="W288">
        <f t="shared" si="6"/>
        <v>11722</v>
      </c>
    </row>
    <row r="289" spans="2:23" hidden="1" x14ac:dyDescent="0.35">
      <c r="B289" s="198">
        <v>11671</v>
      </c>
      <c r="C289" s="198"/>
      <c r="V289">
        <v>11723</v>
      </c>
      <c r="W289" t="e">
        <f t="shared" si="6"/>
        <v>#N/A</v>
      </c>
    </row>
    <row r="290" spans="2:23" hidden="1" x14ac:dyDescent="0.35">
      <c r="B290" s="198"/>
      <c r="C290" s="198">
        <f>SUM(N291:N300)</f>
        <v>0</v>
      </c>
      <c r="V290">
        <v>11724</v>
      </c>
      <c r="W290" t="e">
        <f t="shared" si="6"/>
        <v>#N/A</v>
      </c>
    </row>
    <row r="291" spans="2:23" hidden="1" x14ac:dyDescent="0.35">
      <c r="B291" s="198"/>
      <c r="C291" s="198"/>
      <c r="V291">
        <v>11725</v>
      </c>
      <c r="W291">
        <f t="shared" si="6"/>
        <v>11725</v>
      </c>
    </row>
    <row r="292" spans="2:23" hidden="1" x14ac:dyDescent="0.35">
      <c r="B292" s="198"/>
      <c r="C292" s="198"/>
      <c r="V292">
        <v>11742</v>
      </c>
      <c r="W292">
        <f t="shared" si="6"/>
        <v>11742</v>
      </c>
    </row>
    <row r="293" spans="2:23" hidden="1" x14ac:dyDescent="0.35">
      <c r="B293" s="198">
        <v>11641</v>
      </c>
      <c r="C293" s="198"/>
      <c r="V293">
        <v>11743</v>
      </c>
      <c r="W293" t="e">
        <f t="shared" si="6"/>
        <v>#N/A</v>
      </c>
    </row>
    <row r="294" spans="2:23" hidden="1" x14ac:dyDescent="0.35">
      <c r="B294" s="198">
        <v>11647</v>
      </c>
      <c r="C294" s="198"/>
      <c r="V294">
        <v>11744</v>
      </c>
      <c r="W294">
        <f t="shared" si="6"/>
        <v>11744</v>
      </c>
    </row>
    <row r="295" spans="2:23" hidden="1" x14ac:dyDescent="0.35">
      <c r="B295" s="198">
        <v>11644</v>
      </c>
      <c r="C295" s="198"/>
      <c r="V295">
        <v>11745</v>
      </c>
      <c r="W295" t="e">
        <f t="shared" si="6"/>
        <v>#N/A</v>
      </c>
    </row>
    <row r="296" spans="2:23" hidden="1" x14ac:dyDescent="0.35">
      <c r="B296" s="198">
        <v>11650</v>
      </c>
      <c r="C296" s="198"/>
      <c r="V296">
        <v>11746</v>
      </c>
      <c r="W296" t="e">
        <f t="shared" si="6"/>
        <v>#N/A</v>
      </c>
    </row>
    <row r="297" spans="2:23" hidden="1" x14ac:dyDescent="0.35">
      <c r="B297" s="198">
        <v>11712</v>
      </c>
      <c r="C297" s="198"/>
      <c r="E297">
        <f>SUM(N291:N300)</f>
        <v>0</v>
      </c>
      <c r="V297">
        <v>11747</v>
      </c>
      <c r="W297">
        <f t="shared" si="6"/>
        <v>11747</v>
      </c>
    </row>
    <row r="298" spans="2:23" hidden="1" x14ac:dyDescent="0.35">
      <c r="B298" s="198"/>
      <c r="C298" s="198">
        <f>SUM(N304:N309)</f>
        <v>0</v>
      </c>
      <c r="V298">
        <v>11748</v>
      </c>
      <c r="W298" t="e">
        <f t="shared" si="6"/>
        <v>#N/A</v>
      </c>
    </row>
    <row r="299" spans="2:23" hidden="1" x14ac:dyDescent="0.35">
      <c r="B299" s="198"/>
      <c r="C299" s="198"/>
      <c r="V299">
        <v>11749</v>
      </c>
      <c r="W299" t="e">
        <f t="shared" si="6"/>
        <v>#N/A</v>
      </c>
    </row>
    <row r="300" spans="2:23" hidden="1" x14ac:dyDescent="0.35">
      <c r="B300" s="198"/>
      <c r="C300" s="198"/>
      <c r="V300">
        <v>11750</v>
      </c>
      <c r="W300" t="e">
        <f t="shared" si="6"/>
        <v>#N/A</v>
      </c>
    </row>
    <row r="301" spans="2:23" hidden="1" x14ac:dyDescent="0.35">
      <c r="B301" s="198">
        <v>11742</v>
      </c>
      <c r="C301" s="198"/>
      <c r="V301">
        <v>11751</v>
      </c>
      <c r="W301" t="e">
        <f t="shared" si="6"/>
        <v>#N/A</v>
      </c>
    </row>
    <row r="302" spans="2:23" hidden="1" x14ac:dyDescent="0.35">
      <c r="B302" s="198">
        <v>11457</v>
      </c>
      <c r="C302" s="198"/>
      <c r="V302">
        <v>11752</v>
      </c>
      <c r="W302" t="e">
        <f t="shared" si="6"/>
        <v>#N/A</v>
      </c>
    </row>
    <row r="303" spans="2:23" hidden="1" x14ac:dyDescent="0.35">
      <c r="B303" s="198">
        <v>11460</v>
      </c>
      <c r="C303" s="198"/>
      <c r="V303">
        <v>11753</v>
      </c>
      <c r="W303" t="e">
        <f t="shared" si="6"/>
        <v>#N/A</v>
      </c>
    </row>
    <row r="304" spans="2:23" hidden="1" x14ac:dyDescent="0.35">
      <c r="B304" s="198">
        <v>11463</v>
      </c>
      <c r="C304" s="198"/>
      <c r="V304">
        <v>11754</v>
      </c>
      <c r="W304">
        <f t="shared" si="6"/>
        <v>11754</v>
      </c>
    </row>
    <row r="305" spans="2:23" hidden="1" x14ac:dyDescent="0.35">
      <c r="B305" s="198">
        <v>11562</v>
      </c>
      <c r="C305" s="198"/>
      <c r="E305">
        <f>SUM(N304:N309)</f>
        <v>0</v>
      </c>
      <c r="V305">
        <v>11755</v>
      </c>
      <c r="W305" t="e">
        <f t="shared" si="6"/>
        <v>#N/A</v>
      </c>
    </row>
    <row r="306" spans="2:23" hidden="1" x14ac:dyDescent="0.35">
      <c r="B306" s="198">
        <v>11560</v>
      </c>
      <c r="C306" s="198"/>
      <c r="V306">
        <v>11756</v>
      </c>
      <c r="W306" t="e">
        <f t="shared" si="6"/>
        <v>#N/A</v>
      </c>
    </row>
    <row r="307" spans="2:23" hidden="1" x14ac:dyDescent="0.35">
      <c r="B307" s="198">
        <v>11559</v>
      </c>
      <c r="C307" s="198"/>
      <c r="V307">
        <v>11757</v>
      </c>
      <c r="W307" t="e">
        <f t="shared" si="6"/>
        <v>#N/A</v>
      </c>
    </row>
    <row r="308" spans="2:23" hidden="1" x14ac:dyDescent="0.35">
      <c r="B308" s="198">
        <v>11744</v>
      </c>
      <c r="C308" s="198"/>
      <c r="V308">
        <v>11758</v>
      </c>
      <c r="W308" t="e">
        <f t="shared" si="6"/>
        <v>#N/A</v>
      </c>
    </row>
    <row r="309" spans="2:23" hidden="1" x14ac:dyDescent="0.35">
      <c r="B309" s="198">
        <v>10450</v>
      </c>
      <c r="C309" s="198"/>
      <c r="V309">
        <v>11759</v>
      </c>
      <c r="W309" t="e">
        <f t="shared" si="6"/>
        <v>#N/A</v>
      </c>
    </row>
    <row r="310" spans="2:23" hidden="1" x14ac:dyDescent="0.35">
      <c r="B310" s="198">
        <v>11709</v>
      </c>
      <c r="C310" s="198"/>
      <c r="V310">
        <v>11760</v>
      </c>
      <c r="W310" t="e">
        <f t="shared" si="6"/>
        <v>#N/A</v>
      </c>
    </row>
    <row r="311" spans="2:23" hidden="1" x14ac:dyDescent="0.35">
      <c r="B311" s="198">
        <v>11722</v>
      </c>
      <c r="C311" s="198"/>
      <c r="V311">
        <v>11761</v>
      </c>
      <c r="W311" t="e">
        <f t="shared" si="6"/>
        <v>#N/A</v>
      </c>
    </row>
    <row r="312" spans="2:23" hidden="1" x14ac:dyDescent="0.35">
      <c r="B312" s="198">
        <v>11409</v>
      </c>
      <c r="C312" s="198"/>
      <c r="V312">
        <v>11762</v>
      </c>
      <c r="W312" t="e">
        <f t="shared" si="6"/>
        <v>#N/A</v>
      </c>
    </row>
    <row r="313" spans="2:23" hidden="1" x14ac:dyDescent="0.35">
      <c r="B313" s="198">
        <v>11412</v>
      </c>
      <c r="C313" s="198"/>
      <c r="V313">
        <v>11763</v>
      </c>
      <c r="W313" t="e">
        <f t="shared" si="6"/>
        <v>#N/A</v>
      </c>
    </row>
    <row r="314" spans="2:23" hidden="1" x14ac:dyDescent="0.35">
      <c r="B314" s="198">
        <v>11800</v>
      </c>
      <c r="C314" s="198"/>
      <c r="V314">
        <v>11764</v>
      </c>
      <c r="W314">
        <f t="shared" si="6"/>
        <v>11764</v>
      </c>
    </row>
    <row r="315" spans="2:23" hidden="1" x14ac:dyDescent="0.35">
      <c r="B315" s="198">
        <v>11809</v>
      </c>
      <c r="C315" s="198"/>
      <c r="V315">
        <v>11765</v>
      </c>
      <c r="W315" t="e">
        <f t="shared" si="6"/>
        <v>#N/A</v>
      </c>
    </row>
    <row r="316" spans="2:23" hidden="1" x14ac:dyDescent="0.35">
      <c r="B316" s="198">
        <v>11803</v>
      </c>
      <c r="C316" s="198"/>
      <c r="V316">
        <v>11766</v>
      </c>
      <c r="W316" t="e">
        <f t="shared" si="6"/>
        <v>#N/A</v>
      </c>
    </row>
    <row r="317" spans="2:23" hidden="1" x14ac:dyDescent="0.35">
      <c r="B317" s="198">
        <v>11806</v>
      </c>
      <c r="C317" s="198"/>
      <c r="V317">
        <v>11767</v>
      </c>
      <c r="W317">
        <f t="shared" si="6"/>
        <v>11767</v>
      </c>
    </row>
    <row r="318" spans="2:23" hidden="1" x14ac:dyDescent="0.35">
      <c r="B318" s="198">
        <v>11812</v>
      </c>
      <c r="C318" s="198"/>
      <c r="V318">
        <v>11768</v>
      </c>
      <c r="W318" t="e">
        <f t="shared" si="6"/>
        <v>#N/A</v>
      </c>
    </row>
    <row r="319" spans="2:23" hidden="1" x14ac:dyDescent="0.35">
      <c r="B319" s="198">
        <v>11696</v>
      </c>
      <c r="C319" s="198"/>
      <c r="V319">
        <v>11769</v>
      </c>
      <c r="W319" t="e">
        <f t="shared" si="6"/>
        <v>#N/A</v>
      </c>
    </row>
    <row r="320" spans="2:23" hidden="1" x14ac:dyDescent="0.35">
      <c r="B320" s="198">
        <v>11699</v>
      </c>
      <c r="C320" s="198"/>
      <c r="V320">
        <v>11770</v>
      </c>
      <c r="W320" t="e">
        <f t="shared" si="6"/>
        <v>#N/A</v>
      </c>
    </row>
    <row r="321" spans="2:23" hidden="1" x14ac:dyDescent="0.35">
      <c r="B321" s="198">
        <v>11818</v>
      </c>
      <c r="C321" s="198"/>
      <c r="V321">
        <v>11771</v>
      </c>
      <c r="W321" t="e">
        <f t="shared" si="6"/>
        <v>#N/A</v>
      </c>
    </row>
    <row r="322" spans="2:23" hidden="1" x14ac:dyDescent="0.35">
      <c r="B322" s="198">
        <v>11815</v>
      </c>
      <c r="C322" s="198"/>
      <c r="V322">
        <v>11772</v>
      </c>
      <c r="W322" t="e">
        <f t="shared" si="6"/>
        <v>#N/A</v>
      </c>
    </row>
    <row r="323" spans="2:23" hidden="1" x14ac:dyDescent="0.35">
      <c r="B323" s="198">
        <v>11368</v>
      </c>
      <c r="C323" s="198"/>
      <c r="V323">
        <v>11773</v>
      </c>
      <c r="W323" t="e">
        <f t="shared" ref="W323:W346" si="7">_xlfn.SINGLE(_xlfn.XLOOKUP(V323,T:T,T:T))</f>
        <v>#N/A</v>
      </c>
    </row>
    <row r="324" spans="2:23" hidden="1" x14ac:dyDescent="0.35">
      <c r="B324" s="198">
        <v>11725</v>
      </c>
      <c r="C324" s="198"/>
      <c r="V324">
        <v>11774</v>
      </c>
      <c r="W324">
        <f t="shared" si="7"/>
        <v>11774</v>
      </c>
    </row>
    <row r="325" spans="2:23" hidden="1" x14ac:dyDescent="0.35">
      <c r="B325" s="198">
        <v>11565</v>
      </c>
      <c r="C325" s="198"/>
      <c r="V325">
        <v>11775</v>
      </c>
      <c r="W325" t="e">
        <f t="shared" si="7"/>
        <v>#N/A</v>
      </c>
    </row>
    <row r="326" spans="2:23" hidden="1" x14ac:dyDescent="0.35">
      <c r="B326" s="198">
        <v>11780</v>
      </c>
      <c r="C326" s="198"/>
      <c r="V326">
        <v>11776</v>
      </c>
      <c r="W326" t="e">
        <f t="shared" si="7"/>
        <v>#N/A</v>
      </c>
    </row>
    <row r="327" spans="2:23" hidden="1" x14ac:dyDescent="0.35">
      <c r="B327" s="198">
        <v>11747</v>
      </c>
      <c r="C327" s="198"/>
      <c r="V327">
        <v>11777</v>
      </c>
      <c r="W327">
        <f t="shared" si="7"/>
        <v>11777</v>
      </c>
    </row>
    <row r="328" spans="2:23" hidden="1" x14ac:dyDescent="0.35">
      <c r="B328" s="198"/>
      <c r="C328" s="198">
        <f>SUM(N314:N339)</f>
        <v>0</v>
      </c>
      <c r="V328">
        <v>11800</v>
      </c>
      <c r="W328">
        <f t="shared" si="7"/>
        <v>11800</v>
      </c>
    </row>
    <row r="329" spans="2:23" hidden="1" x14ac:dyDescent="0.35">
      <c r="B329" s="198"/>
      <c r="C329" s="198"/>
      <c r="V329">
        <v>11801</v>
      </c>
      <c r="W329" t="e">
        <f t="shared" si="7"/>
        <v>#N/A</v>
      </c>
    </row>
    <row r="330" spans="2:23" hidden="1" x14ac:dyDescent="0.35">
      <c r="B330" s="198"/>
      <c r="C330" s="198"/>
      <c r="V330">
        <v>11802</v>
      </c>
      <c r="W330" t="e">
        <f t="shared" si="7"/>
        <v>#N/A</v>
      </c>
    </row>
    <row r="331" spans="2:23" hidden="1" x14ac:dyDescent="0.35">
      <c r="B331" s="198">
        <v>13500</v>
      </c>
      <c r="C331" s="198"/>
      <c r="V331">
        <v>11803</v>
      </c>
      <c r="W331">
        <f t="shared" si="7"/>
        <v>11803</v>
      </c>
    </row>
    <row r="332" spans="2:23" hidden="1" x14ac:dyDescent="0.35">
      <c r="B332" s="198">
        <v>12140</v>
      </c>
      <c r="C332" s="198"/>
      <c r="V332">
        <v>11804</v>
      </c>
      <c r="W332" t="e">
        <f t="shared" si="7"/>
        <v>#N/A</v>
      </c>
    </row>
    <row r="333" spans="2:23" hidden="1" x14ac:dyDescent="0.35">
      <c r="B333" s="198">
        <v>12141</v>
      </c>
      <c r="C333" s="198"/>
      <c r="V333">
        <v>11805</v>
      </c>
      <c r="W333" t="e">
        <f t="shared" si="7"/>
        <v>#N/A</v>
      </c>
    </row>
    <row r="334" spans="2:23" hidden="1" x14ac:dyDescent="0.35">
      <c r="B334" s="198">
        <v>12149</v>
      </c>
      <c r="C334" s="198"/>
      <c r="V334">
        <v>11806</v>
      </c>
      <c r="W334">
        <f t="shared" si="7"/>
        <v>11806</v>
      </c>
    </row>
    <row r="335" spans="2:23" hidden="1" x14ac:dyDescent="0.35">
      <c r="B335" s="198">
        <v>13225</v>
      </c>
      <c r="C335" s="198"/>
      <c r="E335">
        <f>SUM(N314:N339)</f>
        <v>0</v>
      </c>
      <c r="V335">
        <v>11807</v>
      </c>
      <c r="W335" t="e">
        <f t="shared" si="7"/>
        <v>#N/A</v>
      </c>
    </row>
    <row r="336" spans="2:23" hidden="1" x14ac:dyDescent="0.35">
      <c r="B336" s="198">
        <v>13226</v>
      </c>
      <c r="C336" s="198"/>
      <c r="V336">
        <v>11808</v>
      </c>
      <c r="W336" t="e">
        <f t="shared" si="7"/>
        <v>#N/A</v>
      </c>
    </row>
    <row r="337" spans="2:23" hidden="1" x14ac:dyDescent="0.35">
      <c r="B337" s="198">
        <v>13227</v>
      </c>
      <c r="C337" s="198"/>
      <c r="V337">
        <v>11809</v>
      </c>
      <c r="W337">
        <f t="shared" si="7"/>
        <v>11809</v>
      </c>
    </row>
    <row r="338" spans="2:23" hidden="1" x14ac:dyDescent="0.35">
      <c r="B338" s="198">
        <v>13228</v>
      </c>
      <c r="C338" s="198"/>
      <c r="V338">
        <v>11810</v>
      </c>
      <c r="W338" t="e">
        <f t="shared" si="7"/>
        <v>#N/A</v>
      </c>
    </row>
    <row r="339" spans="2:23" hidden="1" x14ac:dyDescent="0.35">
      <c r="B339" s="198">
        <v>13229</v>
      </c>
      <c r="C339" s="198"/>
      <c r="V339">
        <v>11811</v>
      </c>
      <c r="W339" t="e">
        <f t="shared" si="7"/>
        <v>#N/A</v>
      </c>
    </row>
    <row r="340" spans="2:23" hidden="1" x14ac:dyDescent="0.35">
      <c r="B340" s="198">
        <v>13230</v>
      </c>
      <c r="C340" s="198"/>
      <c r="V340">
        <v>11812</v>
      </c>
      <c r="W340">
        <f t="shared" si="7"/>
        <v>11812</v>
      </c>
    </row>
    <row r="341" spans="2:23" hidden="1" x14ac:dyDescent="0.35">
      <c r="B341" s="198">
        <v>13231</v>
      </c>
      <c r="C341" s="198"/>
      <c r="V341">
        <v>11813</v>
      </c>
      <c r="W341" t="e">
        <f t="shared" si="7"/>
        <v>#N/A</v>
      </c>
    </row>
    <row r="342" spans="2:23" hidden="1" x14ac:dyDescent="0.35">
      <c r="B342" s="198">
        <v>13232</v>
      </c>
      <c r="C342" s="198"/>
      <c r="V342">
        <v>11814</v>
      </c>
      <c r="W342" t="e">
        <f t="shared" si="7"/>
        <v>#N/A</v>
      </c>
    </row>
    <row r="343" spans="2:23" hidden="1" x14ac:dyDescent="0.35">
      <c r="B343" s="198">
        <v>13233</v>
      </c>
      <c r="C343" s="198"/>
      <c r="V343">
        <v>11815</v>
      </c>
      <c r="W343">
        <f t="shared" si="7"/>
        <v>11815</v>
      </c>
    </row>
    <row r="344" spans="2:23" hidden="1" x14ac:dyDescent="0.35">
      <c r="B344" s="198">
        <v>13234</v>
      </c>
      <c r="C344" s="198"/>
      <c r="V344">
        <v>11816</v>
      </c>
      <c r="W344" t="e">
        <f t="shared" si="7"/>
        <v>#N/A</v>
      </c>
    </row>
    <row r="345" spans="2:23" hidden="1" x14ac:dyDescent="0.35">
      <c r="B345" s="198"/>
      <c r="C345" s="198">
        <f>SUM(N343:N356)</f>
        <v>0</v>
      </c>
      <c r="V345">
        <v>11817</v>
      </c>
      <c r="W345" t="e">
        <f t="shared" si="7"/>
        <v>#N/A</v>
      </c>
    </row>
    <row r="346" spans="2:23" hidden="1" x14ac:dyDescent="0.35">
      <c r="B346" s="198"/>
      <c r="C346" s="198"/>
      <c r="V346">
        <v>11818</v>
      </c>
      <c r="W346">
        <f t="shared" si="7"/>
        <v>11818</v>
      </c>
    </row>
    <row r="347" spans="2:23" x14ac:dyDescent="0.35">
      <c r="B347" s="198"/>
      <c r="C347" s="198">
        <f>N357+N340+N311+N302+N289+N281+N257+N248+N240+N229+N225+N215</f>
        <v>0</v>
      </c>
    </row>
    <row r="348" spans="2:23" x14ac:dyDescent="0.35">
      <c r="B348" s="197"/>
      <c r="C348" s="197"/>
    </row>
    <row r="349" spans="2:23" x14ac:dyDescent="0.35">
      <c r="B349" s="197"/>
      <c r="C349" s="197"/>
    </row>
    <row r="350" spans="2:23" x14ac:dyDescent="0.35">
      <c r="B350" s="197"/>
      <c r="C350" s="197"/>
    </row>
    <row r="351" spans="2:23" x14ac:dyDescent="0.35">
      <c r="B351" s="197">
        <v>11790</v>
      </c>
      <c r="C351" s="197"/>
    </row>
    <row r="352" spans="2:23" x14ac:dyDescent="0.35">
      <c r="B352" s="197"/>
      <c r="C352" s="197"/>
      <c r="E352">
        <f>SUM(N343:N356)</f>
        <v>0</v>
      </c>
    </row>
    <row r="353" spans="2:5" x14ac:dyDescent="0.35">
      <c r="B353" s="197"/>
      <c r="C353" s="197"/>
    </row>
    <row r="354" spans="2:5" x14ac:dyDescent="0.35">
      <c r="B354" s="197"/>
      <c r="C354" s="197"/>
      <c r="E354">
        <f>N357+N340+N311+N302+N289+N281+N257+N248+N240+N229+N225+N215</f>
        <v>0</v>
      </c>
    </row>
    <row r="355" spans="2:5" x14ac:dyDescent="0.35">
      <c r="B355" s="197">
        <v>12110</v>
      </c>
      <c r="C355" s="197"/>
    </row>
    <row r="356" spans="2:5" x14ac:dyDescent="0.35">
      <c r="B356" s="197">
        <v>12113</v>
      </c>
      <c r="C356" s="197"/>
    </row>
    <row r="357" spans="2:5" x14ac:dyDescent="0.35">
      <c r="B357" s="197" t="s">
        <v>481</v>
      </c>
      <c r="C357" s="197"/>
    </row>
    <row r="358" spans="2:5" x14ac:dyDescent="0.35">
      <c r="B358" s="197">
        <v>11507</v>
      </c>
      <c r="C358" s="197"/>
    </row>
    <row r="359" spans="2:5" x14ac:dyDescent="0.35">
      <c r="B359" s="197">
        <v>12123</v>
      </c>
      <c r="C359" s="197"/>
    </row>
    <row r="360" spans="2:5" x14ac:dyDescent="0.35">
      <c r="B360" s="197">
        <v>12126</v>
      </c>
      <c r="C360" s="197"/>
    </row>
    <row r="361" spans="2:5" x14ac:dyDescent="0.35">
      <c r="B361" s="197" t="s">
        <v>482</v>
      </c>
      <c r="C361" s="197"/>
    </row>
    <row r="362" spans="2:5" x14ac:dyDescent="0.35">
      <c r="B362" s="197">
        <v>11509</v>
      </c>
      <c r="C362" s="197"/>
    </row>
    <row r="363" spans="2:5" x14ac:dyDescent="0.35">
      <c r="B363" s="197"/>
      <c r="C363" s="197"/>
    </row>
    <row r="364" spans="2:5" x14ac:dyDescent="0.35">
      <c r="B364" s="197"/>
      <c r="C364" s="197"/>
    </row>
    <row r="365" spans="2:5" x14ac:dyDescent="0.35">
      <c r="B365" s="197"/>
      <c r="C365" s="197"/>
    </row>
    <row r="366" spans="2:5" x14ac:dyDescent="0.35">
      <c r="B366" s="197">
        <v>13110</v>
      </c>
      <c r="C366" s="197"/>
    </row>
    <row r="367" spans="2:5" x14ac:dyDescent="0.35">
      <c r="B367" s="197">
        <v>13111</v>
      </c>
      <c r="C367" s="197"/>
    </row>
    <row r="368" spans="2:5" x14ac:dyDescent="0.35">
      <c r="B368" s="197">
        <v>13112</v>
      </c>
      <c r="C368" s="197"/>
    </row>
    <row r="369" spans="2:3" x14ac:dyDescent="0.35">
      <c r="B369" s="197"/>
      <c r="C369" s="197"/>
    </row>
    <row r="370" spans="2:3" x14ac:dyDescent="0.35">
      <c r="B370" s="197"/>
      <c r="C370" s="197"/>
    </row>
    <row r="371" spans="2:3" x14ac:dyDescent="0.35">
      <c r="B371" s="197"/>
      <c r="C371" s="197"/>
    </row>
    <row r="372" spans="2:3" x14ac:dyDescent="0.35">
      <c r="B372" s="197">
        <v>14113</v>
      </c>
      <c r="C372" s="197"/>
    </row>
    <row r="373" spans="2:3" x14ac:dyDescent="0.35">
      <c r="B373" s="197"/>
      <c r="C373" s="197"/>
    </row>
    <row r="374" spans="2:3" x14ac:dyDescent="0.35">
      <c r="B374" s="197"/>
      <c r="C374" s="197"/>
    </row>
    <row r="375" spans="2:3" x14ac:dyDescent="0.35">
      <c r="B375" s="197"/>
      <c r="C375" s="197"/>
    </row>
    <row r="376" spans="2:3" x14ac:dyDescent="0.35">
      <c r="B376" s="197">
        <v>14114</v>
      </c>
      <c r="C376" s="197"/>
    </row>
    <row r="377" spans="2:3" x14ac:dyDescent="0.35">
      <c r="B377" s="197">
        <v>14115</v>
      </c>
      <c r="C377" s="197"/>
    </row>
    <row r="378" spans="2:3" x14ac:dyDescent="0.35">
      <c r="B378" s="197">
        <v>14116</v>
      </c>
      <c r="C378" s="197"/>
    </row>
    <row r="379" spans="2:3" x14ac:dyDescent="0.35">
      <c r="B379" s="197">
        <v>14117</v>
      </c>
      <c r="C379" s="197"/>
    </row>
    <row r="380" spans="2:3" x14ac:dyDescent="0.35">
      <c r="B380" s="197">
        <v>14118</v>
      </c>
      <c r="C380" s="197"/>
    </row>
    <row r="381" spans="2:3" x14ac:dyDescent="0.35">
      <c r="B381" s="197">
        <v>14119</v>
      </c>
      <c r="C381" s="197"/>
    </row>
    <row r="382" spans="2:3" x14ac:dyDescent="0.35">
      <c r="B382" s="197">
        <v>14120</v>
      </c>
      <c r="C382" s="197"/>
    </row>
    <row r="383" spans="2:3" x14ac:dyDescent="0.35">
      <c r="B383" s="197">
        <v>14121</v>
      </c>
      <c r="C383" s="197"/>
    </row>
    <row r="384" spans="2:3" x14ac:dyDescent="0.35">
      <c r="B384" s="197">
        <v>14122</v>
      </c>
      <c r="C384" s="197"/>
    </row>
    <row r="385" spans="2:3" x14ac:dyDescent="0.35">
      <c r="B385" s="197">
        <v>14106</v>
      </c>
      <c r="C385" s="197"/>
    </row>
    <row r="386" spans="2:3" x14ac:dyDescent="0.35">
      <c r="B386" s="197"/>
      <c r="C386" s="197"/>
    </row>
    <row r="387" spans="2:3" x14ac:dyDescent="0.35">
      <c r="B387" s="197"/>
      <c r="C387" s="197"/>
    </row>
    <row r="388" spans="2:3" x14ac:dyDescent="0.35">
      <c r="B388" s="197"/>
      <c r="C388" s="197"/>
    </row>
    <row r="389" spans="2:3" x14ac:dyDescent="0.35">
      <c r="B389" s="197">
        <v>13235</v>
      </c>
      <c r="C389" s="197"/>
    </row>
    <row r="390" spans="2:3" x14ac:dyDescent="0.35">
      <c r="B390" s="197">
        <v>13236</v>
      </c>
      <c r="C390" s="197"/>
    </row>
    <row r="391" spans="2:3" x14ac:dyDescent="0.35">
      <c r="B391" s="197">
        <v>13331</v>
      </c>
      <c r="C391" s="197"/>
    </row>
    <row r="392" spans="2:3" x14ac:dyDescent="0.35">
      <c r="B392" s="197" t="s">
        <v>483</v>
      </c>
      <c r="C392" s="197"/>
    </row>
    <row r="393" spans="2:3" x14ac:dyDescent="0.35">
      <c r="B393" s="197">
        <v>13330</v>
      </c>
      <c r="C393" s="197"/>
    </row>
    <row r="394" spans="2:3" x14ac:dyDescent="0.35">
      <c r="B394" s="197">
        <v>13334</v>
      </c>
      <c r="C394" s="197"/>
    </row>
    <row r="395" spans="2:3" x14ac:dyDescent="0.35">
      <c r="B395" s="197"/>
      <c r="C395" s="197"/>
    </row>
    <row r="396" spans="2:3" x14ac:dyDescent="0.35">
      <c r="B396" s="197"/>
      <c r="C396" s="197"/>
    </row>
    <row r="397" spans="2:3" x14ac:dyDescent="0.35">
      <c r="B397" s="197"/>
      <c r="C397" s="197"/>
    </row>
    <row r="398" spans="2:3" x14ac:dyDescent="0.35">
      <c r="B398" s="197">
        <v>12151</v>
      </c>
      <c r="C398" s="197"/>
    </row>
    <row r="399" spans="2:3" x14ac:dyDescent="0.35">
      <c r="B399" s="197" t="s">
        <v>484</v>
      </c>
      <c r="C399" s="197"/>
    </row>
    <row r="400" spans="2:3" x14ac:dyDescent="0.35">
      <c r="B400" s="197">
        <v>12100</v>
      </c>
      <c r="C400" s="197"/>
    </row>
    <row r="401" spans="2:3" x14ac:dyDescent="0.35">
      <c r="B401" s="197">
        <v>12101</v>
      </c>
      <c r="C401" s="197"/>
    </row>
    <row r="402" spans="2:3" x14ac:dyDescent="0.35">
      <c r="B402" s="197"/>
      <c r="C402" s="197"/>
    </row>
    <row r="403" spans="2:3" x14ac:dyDescent="0.35">
      <c r="B403" s="197"/>
      <c r="C403" s="197"/>
    </row>
    <row r="404" spans="2:3" x14ac:dyDescent="0.35">
      <c r="B404" s="197"/>
      <c r="C404" s="197"/>
    </row>
    <row r="405" spans="2:3" x14ac:dyDescent="0.35">
      <c r="B405" s="197"/>
      <c r="C405" s="197"/>
    </row>
    <row r="406" spans="2:3" x14ac:dyDescent="0.35">
      <c r="B406" s="197"/>
      <c r="C406" s="197"/>
    </row>
    <row r="407" spans="2:3" x14ac:dyDescent="0.35">
      <c r="B407" s="197"/>
      <c r="C407" s="197"/>
    </row>
    <row r="408" spans="2:3" x14ac:dyDescent="0.35">
      <c r="B408" s="197"/>
      <c r="C408" s="197"/>
    </row>
    <row r="409" spans="2:3" x14ac:dyDescent="0.35">
      <c r="B409" s="197"/>
      <c r="C409" s="197"/>
    </row>
    <row r="410" spans="2:3" x14ac:dyDescent="0.35">
      <c r="B410" s="197">
        <v>15152</v>
      </c>
      <c r="C410" s="197"/>
    </row>
    <row r="411" spans="2:3" x14ac:dyDescent="0.35">
      <c r="B411" s="197">
        <v>15154</v>
      </c>
      <c r="C411" s="197"/>
    </row>
    <row r="412" spans="2:3" x14ac:dyDescent="0.35">
      <c r="B412" s="197">
        <v>15161</v>
      </c>
      <c r="C412" s="197"/>
    </row>
    <row r="413" spans="2:3" x14ac:dyDescent="0.35">
      <c r="B413" s="197">
        <v>15186</v>
      </c>
      <c r="C413" s="197"/>
    </row>
    <row r="414" spans="2:3" x14ac:dyDescent="0.35">
      <c r="B414" s="197">
        <v>15202</v>
      </c>
      <c r="C414" s="197"/>
    </row>
    <row r="415" spans="2:3" x14ac:dyDescent="0.35">
      <c r="B415" s="197">
        <v>15205</v>
      </c>
      <c r="C415" s="197"/>
    </row>
    <row r="416" spans="2:3" x14ac:dyDescent="0.35">
      <c r="B416" s="197">
        <v>15215</v>
      </c>
      <c r="C416" s="197"/>
    </row>
    <row r="417" spans="2:3" x14ac:dyDescent="0.35">
      <c r="B417" s="197">
        <v>15224</v>
      </c>
      <c r="C417" s="197"/>
    </row>
    <row r="418" spans="2:3" x14ac:dyDescent="0.35">
      <c r="B418" s="197">
        <v>15276</v>
      </c>
      <c r="C418" s="197"/>
    </row>
    <row r="419" spans="2:3" x14ac:dyDescent="0.35">
      <c r="B419" s="197">
        <v>15180</v>
      </c>
      <c r="C419" s="197"/>
    </row>
    <row r="420" spans="2:3" x14ac:dyDescent="0.35">
      <c r="B420" s="197">
        <v>15192</v>
      </c>
      <c r="C420" s="197"/>
    </row>
    <row r="421" spans="2:3" x14ac:dyDescent="0.35">
      <c r="B421" s="197">
        <v>15218</v>
      </c>
      <c r="C421" s="197"/>
    </row>
    <row r="422" spans="2:3" x14ac:dyDescent="0.35">
      <c r="B422" s="197">
        <v>15153</v>
      </c>
      <c r="C422" s="197"/>
    </row>
    <row r="423" spans="2:3" x14ac:dyDescent="0.35">
      <c r="B423" s="197">
        <v>15221</v>
      </c>
      <c r="C423" s="197"/>
    </row>
    <row r="424" spans="2:3" x14ac:dyDescent="0.35">
      <c r="B424" s="197">
        <v>15304</v>
      </c>
      <c r="C424" s="197"/>
    </row>
    <row r="425" spans="2:3" x14ac:dyDescent="0.35">
      <c r="B425" s="197">
        <v>15305</v>
      </c>
      <c r="C425" s="197"/>
    </row>
    <row r="426" spans="2:3" x14ac:dyDescent="0.35">
      <c r="B426" s="197">
        <v>15136</v>
      </c>
      <c r="C426" s="197"/>
    </row>
    <row r="427" spans="2:3" x14ac:dyDescent="0.35">
      <c r="B427" s="197">
        <v>15137</v>
      </c>
      <c r="C427" s="197"/>
    </row>
    <row r="428" spans="2:3" x14ac:dyDescent="0.35">
      <c r="B428" s="197" t="s">
        <v>485</v>
      </c>
      <c r="C428" s="197"/>
    </row>
    <row r="429" spans="2:3" x14ac:dyDescent="0.35">
      <c r="B429" s="197">
        <v>15297</v>
      </c>
      <c r="C429" s="197"/>
    </row>
    <row r="430" spans="2:3" x14ac:dyDescent="0.35">
      <c r="B430" s="197">
        <v>15310</v>
      </c>
      <c r="C430" s="197"/>
    </row>
    <row r="431" spans="2:3" x14ac:dyDescent="0.35">
      <c r="B431" s="197">
        <v>15294</v>
      </c>
      <c r="C431" s="197"/>
    </row>
    <row r="432" spans="2:3" x14ac:dyDescent="0.35">
      <c r="B432" s="197">
        <v>15313</v>
      </c>
      <c r="C432" s="197"/>
    </row>
    <row r="433" spans="2:3" x14ac:dyDescent="0.35">
      <c r="B433" s="197" t="s">
        <v>486</v>
      </c>
      <c r="C433" s="197"/>
    </row>
    <row r="434" spans="2:3" x14ac:dyDescent="0.35">
      <c r="B434" s="197">
        <v>15227</v>
      </c>
      <c r="C434" s="197"/>
    </row>
    <row r="435" spans="2:3" x14ac:dyDescent="0.35">
      <c r="B435" s="197">
        <v>15158</v>
      </c>
      <c r="C435" s="197"/>
    </row>
    <row r="436" spans="2:3" x14ac:dyDescent="0.35">
      <c r="B436" s="197"/>
      <c r="C436" s="197"/>
    </row>
    <row r="437" spans="2:3" x14ac:dyDescent="0.35">
      <c r="B437" s="197"/>
      <c r="C437" s="197"/>
    </row>
    <row r="438" spans="2:3" x14ac:dyDescent="0.35">
      <c r="B438" s="197"/>
      <c r="C438" s="197"/>
    </row>
    <row r="439" spans="2:3" x14ac:dyDescent="0.35">
      <c r="B439" s="197">
        <v>15100</v>
      </c>
      <c r="C439" s="197"/>
    </row>
    <row r="440" spans="2:3" x14ac:dyDescent="0.35">
      <c r="B440" s="197">
        <v>15123</v>
      </c>
      <c r="C440" s="197"/>
    </row>
    <row r="441" spans="2:3" x14ac:dyDescent="0.35">
      <c r="B441" s="197">
        <v>15133</v>
      </c>
      <c r="C441" s="197"/>
    </row>
    <row r="442" spans="2:3" x14ac:dyDescent="0.35">
      <c r="B442" s="197">
        <v>15234</v>
      </c>
      <c r="C442" s="197"/>
    </row>
    <row r="443" spans="2:3" x14ac:dyDescent="0.35">
      <c r="B443" s="197">
        <v>15247</v>
      </c>
      <c r="C443" s="197"/>
    </row>
    <row r="444" spans="2:3" x14ac:dyDescent="0.35">
      <c r="B444" s="197" t="s">
        <v>487</v>
      </c>
      <c r="C444" s="197"/>
    </row>
    <row r="445" spans="2:3" x14ac:dyDescent="0.35">
      <c r="B445" s="197"/>
      <c r="C445" s="197"/>
    </row>
    <row r="446" spans="2:3" x14ac:dyDescent="0.35">
      <c r="B446" s="197"/>
      <c r="C446" s="197"/>
    </row>
    <row r="447" spans="2:3" x14ac:dyDescent="0.35">
      <c r="B447" s="197"/>
      <c r="C447" s="197"/>
    </row>
    <row r="448" spans="2:3" x14ac:dyDescent="0.35">
      <c r="B448" s="197">
        <v>15320</v>
      </c>
      <c r="C448" s="197"/>
    </row>
    <row r="449" spans="2:3" x14ac:dyDescent="0.35">
      <c r="B449" s="197"/>
      <c r="C449" s="197"/>
    </row>
    <row r="450" spans="2:3" x14ac:dyDescent="0.35">
      <c r="B450" s="197"/>
      <c r="C450" s="197"/>
    </row>
    <row r="451" spans="2:3" x14ac:dyDescent="0.35">
      <c r="B451" s="197"/>
      <c r="C451" s="197"/>
    </row>
    <row r="452" spans="2:3" x14ac:dyDescent="0.35">
      <c r="B452" s="197"/>
      <c r="C452" s="197"/>
    </row>
    <row r="453" spans="2:3" x14ac:dyDescent="0.35">
      <c r="B453" s="197"/>
      <c r="C453" s="197"/>
    </row>
    <row r="454" spans="2:3" x14ac:dyDescent="0.35">
      <c r="B454" s="197"/>
      <c r="C454" s="197"/>
    </row>
    <row r="455" spans="2:3" x14ac:dyDescent="0.35">
      <c r="B455" s="197"/>
      <c r="C455" s="197"/>
    </row>
    <row r="456" spans="2:3" x14ac:dyDescent="0.35">
      <c r="B456" s="197">
        <v>16103</v>
      </c>
      <c r="C456" s="197"/>
    </row>
    <row r="457" spans="2:3" x14ac:dyDescent="0.35">
      <c r="B457" s="197">
        <v>16100</v>
      </c>
      <c r="C457" s="197"/>
    </row>
    <row r="458" spans="2:3" x14ac:dyDescent="0.35">
      <c r="B458" s="197">
        <v>16106</v>
      </c>
      <c r="C458" s="197"/>
    </row>
    <row r="459" spans="2:3" x14ac:dyDescent="0.35">
      <c r="B459" s="197">
        <v>16131</v>
      </c>
      <c r="C459" s="197"/>
    </row>
    <row r="460" spans="2:3" x14ac:dyDescent="0.35">
      <c r="B460" s="197">
        <v>16132</v>
      </c>
      <c r="C460" s="197"/>
    </row>
    <row r="461" spans="2:3" x14ac:dyDescent="0.35">
      <c r="B461" s="197">
        <v>16133</v>
      </c>
      <c r="C461" s="197"/>
    </row>
    <row r="462" spans="2:3" x14ac:dyDescent="0.35">
      <c r="B462" s="197">
        <v>16134</v>
      </c>
      <c r="C462" s="197"/>
    </row>
    <row r="463" spans="2:3" x14ac:dyDescent="0.35">
      <c r="B463" s="197">
        <v>16135</v>
      </c>
      <c r="C463" s="197"/>
    </row>
  </sheetData>
  <autoFilter ref="T1:W346" xr:uid="{019CDB3E-EBAA-4F45-9376-F487A758935C}">
    <filterColumn colId="1">
      <filters>
        <filter val="#N/A"/>
      </filters>
    </filterColumn>
  </autoFilter>
  <sortState xmlns:xlrd2="http://schemas.microsoft.com/office/spreadsheetml/2017/richdata2" ref="T2:U122">
    <sortCondition ref="T2:T1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4"/>
  <sheetViews>
    <sheetView workbookViewId="0">
      <selection activeCell="C6" sqref="C6"/>
    </sheetView>
  </sheetViews>
  <sheetFormatPr defaultRowHeight="14.5" x14ac:dyDescent="0.35"/>
  <cols>
    <col min="1" max="1" width="60.7265625" style="5" customWidth="1"/>
    <col min="2" max="2" width="18.7265625" style="1" customWidth="1"/>
    <col min="3" max="3" width="15.7265625" style="1" customWidth="1"/>
    <col min="4" max="4" width="37.7265625" style="1" bestFit="1" customWidth="1"/>
    <col min="5" max="5" width="30.7265625" style="1" customWidth="1"/>
  </cols>
  <sheetData>
    <row r="1" spans="1:5" s="3" customFormat="1" x14ac:dyDescent="0.35">
      <c r="A1" s="4" t="s">
        <v>1</v>
      </c>
      <c r="B1" s="2" t="s">
        <v>2</v>
      </c>
      <c r="C1" s="2"/>
      <c r="D1" s="2"/>
      <c r="E1" s="2"/>
    </row>
    <row r="2" spans="1:5" s="3" customFormat="1" x14ac:dyDescent="0.35">
      <c r="A2" s="4" t="s">
        <v>1</v>
      </c>
      <c r="B2" s="2" t="s">
        <v>3</v>
      </c>
      <c r="C2" s="2" t="s">
        <v>4</v>
      </c>
      <c r="D2" s="2"/>
      <c r="E2" s="2"/>
    </row>
    <row r="3" spans="1:5" x14ac:dyDescent="0.35">
      <c r="A3" s="5" t="s">
        <v>5</v>
      </c>
      <c r="B3" s="1" t="s">
        <v>6</v>
      </c>
      <c r="C3" s="1" t="s">
        <v>7</v>
      </c>
    </row>
    <row r="4" spans="1:5" x14ac:dyDescent="0.35">
      <c r="A4" s="5" t="s">
        <v>5</v>
      </c>
      <c r="B4" s="1" t="s">
        <v>8</v>
      </c>
      <c r="C4" s="1" t="s">
        <v>9</v>
      </c>
    </row>
    <row r="5" spans="1:5" x14ac:dyDescent="0.35">
      <c r="A5" s="5" t="s">
        <v>5</v>
      </c>
      <c r="B5" s="130" t="s">
        <v>10</v>
      </c>
      <c r="C5" s="1">
        <v>202506</v>
      </c>
    </row>
    <row r="6" spans="1:5" x14ac:dyDescent="0.35">
      <c r="A6" s="5" t="s">
        <v>11</v>
      </c>
      <c r="B6" s="1" t="s">
        <v>12</v>
      </c>
      <c r="C6" s="15"/>
    </row>
    <row r="7" spans="1:5" x14ac:dyDescent="0.35">
      <c r="A7" s="131" t="s">
        <v>13</v>
      </c>
      <c r="B7" s="131" t="s">
        <v>14</v>
      </c>
      <c r="C7" s="14">
        <v>201301</v>
      </c>
    </row>
    <row r="8" spans="1:5" x14ac:dyDescent="0.35">
      <c r="A8" s="130" t="s">
        <v>13</v>
      </c>
      <c r="B8" s="130" t="s">
        <v>15</v>
      </c>
      <c r="C8">
        <v>202501</v>
      </c>
    </row>
    <row r="9" spans="1:5" x14ac:dyDescent="0.35">
      <c r="A9" s="130" t="s">
        <v>13</v>
      </c>
      <c r="B9" s="130" t="s">
        <v>16</v>
      </c>
      <c r="C9">
        <v>202514</v>
      </c>
    </row>
    <row r="11" spans="1:5" s="3" customFormat="1" x14ac:dyDescent="0.35">
      <c r="A11" s="4" t="s">
        <v>1</v>
      </c>
      <c r="B11" s="2" t="s">
        <v>17</v>
      </c>
      <c r="C11" s="2"/>
      <c r="D11" s="2"/>
      <c r="E11" s="2"/>
    </row>
    <row r="12" spans="1:5" x14ac:dyDescent="0.35">
      <c r="A12" s="5" t="s">
        <v>18</v>
      </c>
      <c r="B12" s="1" t="s">
        <v>19</v>
      </c>
      <c r="C12" s="1" t="s">
        <v>20</v>
      </c>
    </row>
    <row r="13" spans="1:5" x14ac:dyDescent="0.35">
      <c r="A13" s="5" t="s">
        <v>18</v>
      </c>
      <c r="B13" s="1" t="s">
        <v>21</v>
      </c>
      <c r="C13" s="1" t="s">
        <v>22</v>
      </c>
    </row>
    <row r="14" spans="1:5" x14ac:dyDescent="0.35">
      <c r="A14" s="5" t="s">
        <v>18</v>
      </c>
      <c r="B14" s="1" t="s">
        <v>23</v>
      </c>
      <c r="C14" s="1" t="s">
        <v>24</v>
      </c>
    </row>
    <row r="16" spans="1:5" s="3" customFormat="1" x14ac:dyDescent="0.35">
      <c r="A16" s="4" t="s">
        <v>1</v>
      </c>
      <c r="B16" s="2" t="s">
        <v>25</v>
      </c>
      <c r="C16" s="2"/>
      <c r="D16" s="2"/>
      <c r="E16" s="2"/>
    </row>
    <row r="17" spans="1:5" s="3" customFormat="1" x14ac:dyDescent="0.35">
      <c r="A17" s="4" t="s">
        <v>1</v>
      </c>
      <c r="B17" s="2" t="s">
        <v>26</v>
      </c>
      <c r="C17" s="2"/>
      <c r="D17" s="2"/>
      <c r="E17" s="2"/>
    </row>
    <row r="18" spans="1:5" x14ac:dyDescent="0.35">
      <c r="A18" s="5" t="s">
        <v>27</v>
      </c>
      <c r="B18" s="1" t="s">
        <v>28</v>
      </c>
      <c r="C18" s="1" t="s">
        <v>29</v>
      </c>
    </row>
    <row r="19" spans="1:5" x14ac:dyDescent="0.35">
      <c r="A19" s="5" t="s">
        <v>27</v>
      </c>
      <c r="B19" s="1" t="s">
        <v>30</v>
      </c>
      <c r="C19" s="1" t="s">
        <v>31</v>
      </c>
    </row>
    <row r="20" spans="1:5" x14ac:dyDescent="0.35">
      <c r="A20" s="5" t="s">
        <v>27</v>
      </c>
      <c r="B20" s="1" t="s">
        <v>32</v>
      </c>
      <c r="C20" s="1" t="s">
        <v>33</v>
      </c>
    </row>
    <row r="21" spans="1:5" x14ac:dyDescent="0.35">
      <c r="A21" s="5" t="s">
        <v>27</v>
      </c>
      <c r="B21" s="1" t="s">
        <v>34</v>
      </c>
      <c r="C21" s="1" t="s">
        <v>35</v>
      </c>
    </row>
    <row r="22" spans="1:5" x14ac:dyDescent="0.35">
      <c r="A22" s="5" t="s">
        <v>27</v>
      </c>
      <c r="B22" s="1" t="s">
        <v>36</v>
      </c>
      <c r="C22" s="1" t="s">
        <v>37</v>
      </c>
    </row>
    <row r="23" spans="1:5" x14ac:dyDescent="0.35">
      <c r="A23" s="5" t="s">
        <v>27</v>
      </c>
      <c r="B23" s="1" t="s">
        <v>38</v>
      </c>
      <c r="C23" s="1" t="s">
        <v>39</v>
      </c>
    </row>
    <row r="24" spans="1:5" x14ac:dyDescent="0.35">
      <c r="A24" s="5" t="s">
        <v>27</v>
      </c>
      <c r="B24" s="1" t="s">
        <v>40</v>
      </c>
      <c r="C24" s="1" t="s">
        <v>41</v>
      </c>
    </row>
    <row r="25" spans="1:5" x14ac:dyDescent="0.35">
      <c r="A25" s="5" t="s">
        <v>27</v>
      </c>
      <c r="B25" s="1" t="s">
        <v>42</v>
      </c>
      <c r="C25" s="1" t="s">
        <v>43</v>
      </c>
    </row>
    <row r="26" spans="1:5" x14ac:dyDescent="0.35">
      <c r="A26" s="5" t="s">
        <v>27</v>
      </c>
      <c r="B26" s="1" t="s">
        <v>44</v>
      </c>
      <c r="C26" s="1" t="s">
        <v>45</v>
      </c>
    </row>
    <row r="27" spans="1:5" x14ac:dyDescent="0.35">
      <c r="A27" s="5" t="s">
        <v>27</v>
      </c>
      <c r="B27" s="1" t="s">
        <v>46</v>
      </c>
      <c r="C27" s="1" t="s">
        <v>47</v>
      </c>
    </row>
    <row r="28" spans="1:5" x14ac:dyDescent="0.35">
      <c r="A28" s="5" t="s">
        <v>27</v>
      </c>
      <c r="B28" s="1" t="s">
        <v>48</v>
      </c>
      <c r="C28" s="1" t="s">
        <v>49</v>
      </c>
    </row>
    <row r="29" spans="1:5" x14ac:dyDescent="0.35">
      <c r="A29" s="5" t="s">
        <v>27</v>
      </c>
      <c r="B29" s="1" t="s">
        <v>50</v>
      </c>
      <c r="C29" s="1" t="s">
        <v>51</v>
      </c>
    </row>
    <row r="30" spans="1:5" x14ac:dyDescent="0.35">
      <c r="A30" s="5" t="s">
        <v>27</v>
      </c>
      <c r="B30" s="1" t="s">
        <v>52</v>
      </c>
      <c r="C30" s="1" t="s">
        <v>53</v>
      </c>
    </row>
    <row r="32" spans="1:5" s="3" customFormat="1" x14ac:dyDescent="0.35">
      <c r="A32" s="4"/>
      <c r="B32" s="2"/>
      <c r="C32" s="2"/>
      <c r="D32" s="2"/>
      <c r="E32" s="2"/>
    </row>
    <row r="33" spans="1:5" s="3" customFormat="1" x14ac:dyDescent="0.35">
      <c r="A33" s="4"/>
      <c r="B33" s="2"/>
      <c r="C33" s="2"/>
      <c r="D33" s="2"/>
      <c r="E33" s="2"/>
    </row>
    <row r="34" spans="1:5" x14ac:dyDescent="0.35">
      <c r="A34" s="6"/>
    </row>
  </sheetData>
  <pageMargins left="0.7" right="0.7" top="0.75" bottom="0.75" header="0.3" footer="0.3"/>
  <pageSetup paperSize="9" orientation="portrait" r:id="rId1"/>
  <headerFooter>
    <oddHeader>&amp;L </oddHeader>
    <oddFooter>&amp;L </oddFooter>
    <evenHeader>&amp;L </evenHeader>
    <evenFooter>&amp;L </evenFooter>
    <firstHeader>&amp;L </firstHeader>
    <firstFooter>&amp;L 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1:DY180"/>
  <sheetViews>
    <sheetView showGridLines="0" topLeftCell="I1" zoomScale="90" zoomScaleNormal="90" workbookViewId="0">
      <pane ySplit="17" topLeftCell="A66" activePane="bottomLeft" state="frozen"/>
      <selection activeCell="I7" sqref="I7"/>
      <selection pane="bottomLeft" activeCell="I28" sqref="A28:XFD28"/>
    </sheetView>
  </sheetViews>
  <sheetFormatPr defaultRowHeight="13" outlineLevelCol="1" x14ac:dyDescent="0.3"/>
  <cols>
    <col min="1" max="2" width="5.7265625" style="7" hidden="1" customWidth="1"/>
    <col min="3" max="3" width="7.453125" style="7" hidden="1" customWidth="1"/>
    <col min="4" max="4" width="20.26953125" style="7" hidden="1" customWidth="1"/>
    <col min="5" max="5" width="15.7265625" style="7" hidden="1" customWidth="1"/>
    <col min="6" max="6" width="16" style="7" hidden="1" customWidth="1"/>
    <col min="7" max="7" width="8" style="7" hidden="1" customWidth="1"/>
    <col min="8" max="8" width="11.7265625" style="7" hidden="1" customWidth="1"/>
    <col min="9" max="9" width="5.7265625" style="7" customWidth="1"/>
    <col min="10" max="10" width="55.1796875" style="8" customWidth="1"/>
    <col min="11" max="11" width="1.7265625" style="7" hidden="1" customWidth="1"/>
    <col min="12" max="12" width="16.1796875" style="16" bestFit="1" customWidth="1"/>
    <col min="13" max="13" width="13.54296875" style="16" bestFit="1" customWidth="1"/>
    <col min="14" max="14" width="17.81640625" style="16" customWidth="1"/>
    <col min="15" max="15" width="9.7265625" style="16" hidden="1" customWidth="1" outlineLevel="1"/>
    <col min="16" max="16" width="12.1796875" style="16" hidden="1" customWidth="1" outlineLevel="1"/>
    <col min="17" max="17" width="15.7265625" style="16" hidden="1" customWidth="1" outlineLevel="1"/>
    <col min="18" max="18" width="11.1796875" style="16" bestFit="1" customWidth="1" collapsed="1"/>
    <col min="19" max="19" width="1.54296875" style="16" customWidth="1"/>
    <col min="20" max="20" width="16" style="16" hidden="1" customWidth="1"/>
    <col min="21" max="21" width="13.26953125" style="16" customWidth="1"/>
    <col min="22" max="22" width="12.7265625" style="16" customWidth="1"/>
    <col min="23" max="23" width="21.26953125" style="16" hidden="1" customWidth="1"/>
    <col min="24" max="24" width="14.54296875" style="16" hidden="1" customWidth="1"/>
    <col min="25" max="25" width="2" style="16" hidden="1" customWidth="1"/>
    <col min="26" max="27" width="14.54296875" style="16" hidden="1" customWidth="1"/>
    <col min="28" max="28" width="2.453125" style="16" hidden="1" customWidth="1"/>
    <col min="29" max="30" width="14.54296875" style="16" hidden="1" customWidth="1"/>
    <col min="31" max="31" width="9.26953125" style="16" hidden="1" customWidth="1"/>
    <col min="32" max="37" width="17" style="16" hidden="1" customWidth="1" outlineLevel="1"/>
    <col min="38" max="39" width="9.26953125" style="7" hidden="1" customWidth="1" outlineLevel="1"/>
    <col min="40" max="40" width="9.1796875" style="7" hidden="1" customWidth="1" collapsed="1"/>
    <col min="41" max="41" width="16.54296875" style="16" hidden="1" customWidth="1"/>
    <col min="42" max="42" width="14.54296875" style="16" hidden="1" customWidth="1"/>
    <col min="43" max="43" width="9.1796875" style="7" hidden="1" customWidth="1"/>
    <col min="44" max="44" width="16.54296875" style="16" hidden="1" customWidth="1"/>
    <col min="45" max="45" width="14.54296875" style="16" hidden="1" customWidth="1"/>
    <col min="46" max="47" width="9.1796875" style="7" hidden="1" customWidth="1"/>
    <col min="48" max="48" width="10.81640625" style="7" hidden="1" customWidth="1"/>
    <col min="49" max="49" width="10.7265625" style="7" hidden="1" customWidth="1"/>
    <col min="50" max="50" width="9.1796875" style="7" hidden="1" customWidth="1"/>
    <col min="51" max="118" width="8.7265625" style="7" hidden="1" customWidth="1"/>
    <col min="119" max="128" width="8.7265625" style="7" customWidth="1"/>
    <col min="129" max="129" width="37.54296875" style="7" customWidth="1"/>
    <col min="130" max="267" width="9.26953125" style="7"/>
    <col min="268" max="268" width="16" style="7" customWidth="1"/>
    <col min="269" max="269" width="12.7265625" style="7" customWidth="1"/>
    <col min="270" max="270" width="12" style="7" customWidth="1"/>
    <col min="271" max="271" width="16" style="7" customWidth="1"/>
    <col min="272" max="272" width="55" style="7" bestFit="1" customWidth="1"/>
    <col min="273" max="273" width="3.26953125" style="7" customWidth="1"/>
    <col min="274" max="274" width="16" style="7" customWidth="1"/>
    <col min="275" max="275" width="16.26953125" style="7" customWidth="1"/>
    <col min="276" max="276" width="14.7265625" style="7" bestFit="1" customWidth="1"/>
    <col min="277" max="277" width="3.453125" style="7" customWidth="1"/>
    <col min="278" max="278" width="15.7265625" style="7" customWidth="1"/>
    <col min="279" max="279" width="21" style="7" customWidth="1"/>
    <col min="280" max="280" width="3.7265625" style="7" customWidth="1"/>
    <col min="281" max="281" width="16.7265625" style="7" customWidth="1"/>
    <col min="282" max="282" width="21.453125" style="7" customWidth="1"/>
    <col min="283" max="283" width="13.54296875" style="7" customWidth="1"/>
    <col min="284" max="284" width="2.26953125" style="7" customWidth="1"/>
    <col min="285" max="285" width="16.54296875" style="7" customWidth="1"/>
    <col min="286" max="286" width="14.54296875" style="7" customWidth="1"/>
    <col min="287" max="287" width="41.26953125" style="7" customWidth="1"/>
    <col min="288" max="288" width="9.26953125" style="7"/>
    <col min="289" max="294" width="17" style="7" customWidth="1"/>
    <col min="295" max="295" width="9.26953125" style="7" customWidth="1"/>
    <col min="296" max="523" width="9.26953125" style="7"/>
    <col min="524" max="524" width="16" style="7" customWidth="1"/>
    <col min="525" max="525" width="12.7265625" style="7" customWidth="1"/>
    <col min="526" max="526" width="12" style="7" customWidth="1"/>
    <col min="527" max="527" width="16" style="7" customWidth="1"/>
    <col min="528" max="528" width="55" style="7" bestFit="1" customWidth="1"/>
    <col min="529" max="529" width="3.26953125" style="7" customWidth="1"/>
    <col min="530" max="530" width="16" style="7" customWidth="1"/>
    <col min="531" max="531" width="16.26953125" style="7" customWidth="1"/>
    <col min="532" max="532" width="14.7265625" style="7" bestFit="1" customWidth="1"/>
    <col min="533" max="533" width="3.453125" style="7" customWidth="1"/>
    <col min="534" max="534" width="15.7265625" style="7" customWidth="1"/>
    <col min="535" max="535" width="21" style="7" customWidth="1"/>
    <col min="536" max="536" width="3.7265625" style="7" customWidth="1"/>
    <col min="537" max="537" width="16.7265625" style="7" customWidth="1"/>
    <col min="538" max="538" width="21.453125" style="7" customWidth="1"/>
    <col min="539" max="539" width="13.54296875" style="7" customWidth="1"/>
    <col min="540" max="540" width="2.26953125" style="7" customWidth="1"/>
    <col min="541" max="541" width="16.54296875" style="7" customWidth="1"/>
    <col min="542" max="542" width="14.54296875" style="7" customWidth="1"/>
    <col min="543" max="543" width="41.26953125" style="7" customWidth="1"/>
    <col min="544" max="544" width="9.26953125" style="7"/>
    <col min="545" max="550" width="17" style="7" customWidth="1"/>
    <col min="551" max="551" width="9.26953125" style="7" customWidth="1"/>
    <col min="552" max="779" width="9.26953125" style="7"/>
    <col min="780" max="780" width="16" style="7" customWidth="1"/>
    <col min="781" max="781" width="12.7265625" style="7" customWidth="1"/>
    <col min="782" max="782" width="12" style="7" customWidth="1"/>
    <col min="783" max="783" width="16" style="7" customWidth="1"/>
    <col min="784" max="784" width="55" style="7" bestFit="1" customWidth="1"/>
    <col min="785" max="785" width="3.26953125" style="7" customWidth="1"/>
    <col min="786" max="786" width="16" style="7" customWidth="1"/>
    <col min="787" max="787" width="16.26953125" style="7" customWidth="1"/>
    <col min="788" max="788" width="14.7265625" style="7" bestFit="1" customWidth="1"/>
    <col min="789" max="789" width="3.453125" style="7" customWidth="1"/>
    <col min="790" max="790" width="15.7265625" style="7" customWidth="1"/>
    <col min="791" max="791" width="21" style="7" customWidth="1"/>
    <col min="792" max="792" width="3.7265625" style="7" customWidth="1"/>
    <col min="793" max="793" width="16.7265625" style="7" customWidth="1"/>
    <col min="794" max="794" width="21.453125" style="7" customWidth="1"/>
    <col min="795" max="795" width="13.54296875" style="7" customWidth="1"/>
    <col min="796" max="796" width="2.26953125" style="7" customWidth="1"/>
    <col min="797" max="797" width="16.54296875" style="7" customWidth="1"/>
    <col min="798" max="798" width="14.54296875" style="7" customWidth="1"/>
    <col min="799" max="799" width="41.26953125" style="7" customWidth="1"/>
    <col min="800" max="800" width="9.26953125" style="7"/>
    <col min="801" max="806" width="17" style="7" customWidth="1"/>
    <col min="807" max="807" width="9.26953125" style="7" customWidth="1"/>
    <col min="808" max="1035" width="9.26953125" style="7"/>
    <col min="1036" max="1036" width="16" style="7" customWidth="1"/>
    <col min="1037" max="1037" width="12.7265625" style="7" customWidth="1"/>
    <col min="1038" max="1038" width="12" style="7" customWidth="1"/>
    <col min="1039" max="1039" width="16" style="7" customWidth="1"/>
    <col min="1040" max="1040" width="55" style="7" bestFit="1" customWidth="1"/>
    <col min="1041" max="1041" width="3.26953125" style="7" customWidth="1"/>
    <col min="1042" max="1042" width="16" style="7" customWidth="1"/>
    <col min="1043" max="1043" width="16.26953125" style="7" customWidth="1"/>
    <col min="1044" max="1044" width="14.7265625" style="7" bestFit="1" customWidth="1"/>
    <col min="1045" max="1045" width="3.453125" style="7" customWidth="1"/>
    <col min="1046" max="1046" width="15.7265625" style="7" customWidth="1"/>
    <col min="1047" max="1047" width="21" style="7" customWidth="1"/>
    <col min="1048" max="1048" width="3.7265625" style="7" customWidth="1"/>
    <col min="1049" max="1049" width="16.7265625" style="7" customWidth="1"/>
    <col min="1050" max="1050" width="21.453125" style="7" customWidth="1"/>
    <col min="1051" max="1051" width="13.54296875" style="7" customWidth="1"/>
    <col min="1052" max="1052" width="2.26953125" style="7" customWidth="1"/>
    <col min="1053" max="1053" width="16.54296875" style="7" customWidth="1"/>
    <col min="1054" max="1054" width="14.54296875" style="7" customWidth="1"/>
    <col min="1055" max="1055" width="41.26953125" style="7" customWidth="1"/>
    <col min="1056" max="1056" width="9.26953125" style="7"/>
    <col min="1057" max="1062" width="17" style="7" customWidth="1"/>
    <col min="1063" max="1063" width="9.26953125" style="7" customWidth="1"/>
    <col min="1064" max="1291" width="9.26953125" style="7"/>
    <col min="1292" max="1292" width="16" style="7" customWidth="1"/>
    <col min="1293" max="1293" width="12.7265625" style="7" customWidth="1"/>
    <col min="1294" max="1294" width="12" style="7" customWidth="1"/>
    <col min="1295" max="1295" width="16" style="7" customWidth="1"/>
    <col min="1296" max="1296" width="55" style="7" bestFit="1" customWidth="1"/>
    <col min="1297" max="1297" width="3.26953125" style="7" customWidth="1"/>
    <col min="1298" max="1298" width="16" style="7" customWidth="1"/>
    <col min="1299" max="1299" width="16.26953125" style="7" customWidth="1"/>
    <col min="1300" max="1300" width="14.7265625" style="7" bestFit="1" customWidth="1"/>
    <col min="1301" max="1301" width="3.453125" style="7" customWidth="1"/>
    <col min="1302" max="1302" width="15.7265625" style="7" customWidth="1"/>
    <col min="1303" max="1303" width="21" style="7" customWidth="1"/>
    <col min="1304" max="1304" width="3.7265625" style="7" customWidth="1"/>
    <col min="1305" max="1305" width="16.7265625" style="7" customWidth="1"/>
    <col min="1306" max="1306" width="21.453125" style="7" customWidth="1"/>
    <col min="1307" max="1307" width="13.54296875" style="7" customWidth="1"/>
    <col min="1308" max="1308" width="2.26953125" style="7" customWidth="1"/>
    <col min="1309" max="1309" width="16.54296875" style="7" customWidth="1"/>
    <col min="1310" max="1310" width="14.54296875" style="7" customWidth="1"/>
    <col min="1311" max="1311" width="41.26953125" style="7" customWidth="1"/>
    <col min="1312" max="1312" width="9.26953125" style="7"/>
    <col min="1313" max="1318" width="17" style="7" customWidth="1"/>
    <col min="1319" max="1319" width="9.26953125" style="7" customWidth="1"/>
    <col min="1320" max="1547" width="9.26953125" style="7"/>
    <col min="1548" max="1548" width="16" style="7" customWidth="1"/>
    <col min="1549" max="1549" width="12.7265625" style="7" customWidth="1"/>
    <col min="1550" max="1550" width="12" style="7" customWidth="1"/>
    <col min="1551" max="1551" width="16" style="7" customWidth="1"/>
    <col min="1552" max="1552" width="55" style="7" bestFit="1" customWidth="1"/>
    <col min="1553" max="1553" width="3.26953125" style="7" customWidth="1"/>
    <col min="1554" max="1554" width="16" style="7" customWidth="1"/>
    <col min="1555" max="1555" width="16.26953125" style="7" customWidth="1"/>
    <col min="1556" max="1556" width="14.7265625" style="7" bestFit="1" customWidth="1"/>
    <col min="1557" max="1557" width="3.453125" style="7" customWidth="1"/>
    <col min="1558" max="1558" width="15.7265625" style="7" customWidth="1"/>
    <col min="1559" max="1559" width="21" style="7" customWidth="1"/>
    <col min="1560" max="1560" width="3.7265625" style="7" customWidth="1"/>
    <col min="1561" max="1561" width="16.7265625" style="7" customWidth="1"/>
    <col min="1562" max="1562" width="21.453125" style="7" customWidth="1"/>
    <col min="1563" max="1563" width="13.54296875" style="7" customWidth="1"/>
    <col min="1564" max="1564" width="2.26953125" style="7" customWidth="1"/>
    <col min="1565" max="1565" width="16.54296875" style="7" customWidth="1"/>
    <col min="1566" max="1566" width="14.54296875" style="7" customWidth="1"/>
    <col min="1567" max="1567" width="41.26953125" style="7" customWidth="1"/>
    <col min="1568" max="1568" width="9.26953125" style="7"/>
    <col min="1569" max="1574" width="17" style="7" customWidth="1"/>
    <col min="1575" max="1575" width="9.26953125" style="7" customWidth="1"/>
    <col min="1576" max="1803" width="9.26953125" style="7"/>
    <col min="1804" max="1804" width="16" style="7" customWidth="1"/>
    <col min="1805" max="1805" width="12.7265625" style="7" customWidth="1"/>
    <col min="1806" max="1806" width="12" style="7" customWidth="1"/>
    <col min="1807" max="1807" width="16" style="7" customWidth="1"/>
    <col min="1808" max="1808" width="55" style="7" bestFit="1" customWidth="1"/>
    <col min="1809" max="1809" width="3.26953125" style="7" customWidth="1"/>
    <col min="1810" max="1810" width="16" style="7" customWidth="1"/>
    <col min="1811" max="1811" width="16.26953125" style="7" customWidth="1"/>
    <col min="1812" max="1812" width="14.7265625" style="7" bestFit="1" customWidth="1"/>
    <col min="1813" max="1813" width="3.453125" style="7" customWidth="1"/>
    <col min="1814" max="1814" width="15.7265625" style="7" customWidth="1"/>
    <col min="1815" max="1815" width="21" style="7" customWidth="1"/>
    <col min="1816" max="1816" width="3.7265625" style="7" customWidth="1"/>
    <col min="1817" max="1817" width="16.7265625" style="7" customWidth="1"/>
    <col min="1818" max="1818" width="21.453125" style="7" customWidth="1"/>
    <col min="1819" max="1819" width="13.54296875" style="7" customWidth="1"/>
    <col min="1820" max="1820" width="2.26953125" style="7" customWidth="1"/>
    <col min="1821" max="1821" width="16.54296875" style="7" customWidth="1"/>
    <col min="1822" max="1822" width="14.54296875" style="7" customWidth="1"/>
    <col min="1823" max="1823" width="41.26953125" style="7" customWidth="1"/>
    <col min="1824" max="1824" width="9.26953125" style="7"/>
    <col min="1825" max="1830" width="17" style="7" customWidth="1"/>
    <col min="1831" max="1831" width="9.26953125" style="7" customWidth="1"/>
    <col min="1832" max="2059" width="9.26953125" style="7"/>
    <col min="2060" max="2060" width="16" style="7" customWidth="1"/>
    <col min="2061" max="2061" width="12.7265625" style="7" customWidth="1"/>
    <col min="2062" max="2062" width="12" style="7" customWidth="1"/>
    <col min="2063" max="2063" width="16" style="7" customWidth="1"/>
    <col min="2064" max="2064" width="55" style="7" bestFit="1" customWidth="1"/>
    <col min="2065" max="2065" width="3.26953125" style="7" customWidth="1"/>
    <col min="2066" max="2066" width="16" style="7" customWidth="1"/>
    <col min="2067" max="2067" width="16.26953125" style="7" customWidth="1"/>
    <col min="2068" max="2068" width="14.7265625" style="7" bestFit="1" customWidth="1"/>
    <col min="2069" max="2069" width="3.453125" style="7" customWidth="1"/>
    <col min="2070" max="2070" width="15.7265625" style="7" customWidth="1"/>
    <col min="2071" max="2071" width="21" style="7" customWidth="1"/>
    <col min="2072" max="2072" width="3.7265625" style="7" customWidth="1"/>
    <col min="2073" max="2073" width="16.7265625" style="7" customWidth="1"/>
    <col min="2074" max="2074" width="21.453125" style="7" customWidth="1"/>
    <col min="2075" max="2075" width="13.54296875" style="7" customWidth="1"/>
    <col min="2076" max="2076" width="2.26953125" style="7" customWidth="1"/>
    <col min="2077" max="2077" width="16.54296875" style="7" customWidth="1"/>
    <col min="2078" max="2078" width="14.54296875" style="7" customWidth="1"/>
    <col min="2079" max="2079" width="41.26953125" style="7" customWidth="1"/>
    <col min="2080" max="2080" width="9.26953125" style="7"/>
    <col min="2081" max="2086" width="17" style="7" customWidth="1"/>
    <col min="2087" max="2087" width="9.26953125" style="7" customWidth="1"/>
    <col min="2088" max="2315" width="9.26953125" style="7"/>
    <col min="2316" max="2316" width="16" style="7" customWidth="1"/>
    <col min="2317" max="2317" width="12.7265625" style="7" customWidth="1"/>
    <col min="2318" max="2318" width="12" style="7" customWidth="1"/>
    <col min="2319" max="2319" width="16" style="7" customWidth="1"/>
    <col min="2320" max="2320" width="55" style="7" bestFit="1" customWidth="1"/>
    <col min="2321" max="2321" width="3.26953125" style="7" customWidth="1"/>
    <col min="2322" max="2322" width="16" style="7" customWidth="1"/>
    <col min="2323" max="2323" width="16.26953125" style="7" customWidth="1"/>
    <col min="2324" max="2324" width="14.7265625" style="7" bestFit="1" customWidth="1"/>
    <col min="2325" max="2325" width="3.453125" style="7" customWidth="1"/>
    <col min="2326" max="2326" width="15.7265625" style="7" customWidth="1"/>
    <col min="2327" max="2327" width="21" style="7" customWidth="1"/>
    <col min="2328" max="2328" width="3.7265625" style="7" customWidth="1"/>
    <col min="2329" max="2329" width="16.7265625" style="7" customWidth="1"/>
    <col min="2330" max="2330" width="21.453125" style="7" customWidth="1"/>
    <col min="2331" max="2331" width="13.54296875" style="7" customWidth="1"/>
    <col min="2332" max="2332" width="2.26953125" style="7" customWidth="1"/>
    <col min="2333" max="2333" width="16.54296875" style="7" customWidth="1"/>
    <col min="2334" max="2334" width="14.54296875" style="7" customWidth="1"/>
    <col min="2335" max="2335" width="41.26953125" style="7" customWidth="1"/>
    <col min="2336" max="2336" width="9.26953125" style="7"/>
    <col min="2337" max="2342" width="17" style="7" customWidth="1"/>
    <col min="2343" max="2343" width="9.26953125" style="7" customWidth="1"/>
    <col min="2344" max="2571" width="9.26953125" style="7"/>
    <col min="2572" max="2572" width="16" style="7" customWidth="1"/>
    <col min="2573" max="2573" width="12.7265625" style="7" customWidth="1"/>
    <col min="2574" max="2574" width="12" style="7" customWidth="1"/>
    <col min="2575" max="2575" width="16" style="7" customWidth="1"/>
    <col min="2576" max="2576" width="55" style="7" bestFit="1" customWidth="1"/>
    <col min="2577" max="2577" width="3.26953125" style="7" customWidth="1"/>
    <col min="2578" max="2578" width="16" style="7" customWidth="1"/>
    <col min="2579" max="2579" width="16.26953125" style="7" customWidth="1"/>
    <col min="2580" max="2580" width="14.7265625" style="7" bestFit="1" customWidth="1"/>
    <col min="2581" max="2581" width="3.453125" style="7" customWidth="1"/>
    <col min="2582" max="2582" width="15.7265625" style="7" customWidth="1"/>
    <col min="2583" max="2583" width="21" style="7" customWidth="1"/>
    <col min="2584" max="2584" width="3.7265625" style="7" customWidth="1"/>
    <col min="2585" max="2585" width="16.7265625" style="7" customWidth="1"/>
    <col min="2586" max="2586" width="21.453125" style="7" customWidth="1"/>
    <col min="2587" max="2587" width="13.54296875" style="7" customWidth="1"/>
    <col min="2588" max="2588" width="2.26953125" style="7" customWidth="1"/>
    <col min="2589" max="2589" width="16.54296875" style="7" customWidth="1"/>
    <col min="2590" max="2590" width="14.54296875" style="7" customWidth="1"/>
    <col min="2591" max="2591" width="41.26953125" style="7" customWidth="1"/>
    <col min="2592" max="2592" width="9.26953125" style="7"/>
    <col min="2593" max="2598" width="17" style="7" customWidth="1"/>
    <col min="2599" max="2599" width="9.26953125" style="7" customWidth="1"/>
    <col min="2600" max="2827" width="9.26953125" style="7"/>
    <col min="2828" max="2828" width="16" style="7" customWidth="1"/>
    <col min="2829" max="2829" width="12.7265625" style="7" customWidth="1"/>
    <col min="2830" max="2830" width="12" style="7" customWidth="1"/>
    <col min="2831" max="2831" width="16" style="7" customWidth="1"/>
    <col min="2832" max="2832" width="55" style="7" bestFit="1" customWidth="1"/>
    <col min="2833" max="2833" width="3.26953125" style="7" customWidth="1"/>
    <col min="2834" max="2834" width="16" style="7" customWidth="1"/>
    <col min="2835" max="2835" width="16.26953125" style="7" customWidth="1"/>
    <col min="2836" max="2836" width="14.7265625" style="7" bestFit="1" customWidth="1"/>
    <col min="2837" max="2837" width="3.453125" style="7" customWidth="1"/>
    <col min="2838" max="2838" width="15.7265625" style="7" customWidth="1"/>
    <col min="2839" max="2839" width="21" style="7" customWidth="1"/>
    <col min="2840" max="2840" width="3.7265625" style="7" customWidth="1"/>
    <col min="2841" max="2841" width="16.7265625" style="7" customWidth="1"/>
    <col min="2842" max="2842" width="21.453125" style="7" customWidth="1"/>
    <col min="2843" max="2843" width="13.54296875" style="7" customWidth="1"/>
    <col min="2844" max="2844" width="2.26953125" style="7" customWidth="1"/>
    <col min="2845" max="2845" width="16.54296875" style="7" customWidth="1"/>
    <col min="2846" max="2846" width="14.54296875" style="7" customWidth="1"/>
    <col min="2847" max="2847" width="41.26953125" style="7" customWidth="1"/>
    <col min="2848" max="2848" width="9.26953125" style="7"/>
    <col min="2849" max="2854" width="17" style="7" customWidth="1"/>
    <col min="2855" max="2855" width="9.26953125" style="7" customWidth="1"/>
    <col min="2856" max="3083" width="9.26953125" style="7"/>
    <col min="3084" max="3084" width="16" style="7" customWidth="1"/>
    <col min="3085" max="3085" width="12.7265625" style="7" customWidth="1"/>
    <col min="3086" max="3086" width="12" style="7" customWidth="1"/>
    <col min="3087" max="3087" width="16" style="7" customWidth="1"/>
    <col min="3088" max="3088" width="55" style="7" bestFit="1" customWidth="1"/>
    <col min="3089" max="3089" width="3.26953125" style="7" customWidth="1"/>
    <col min="3090" max="3090" width="16" style="7" customWidth="1"/>
    <col min="3091" max="3091" width="16.26953125" style="7" customWidth="1"/>
    <col min="3092" max="3092" width="14.7265625" style="7" bestFit="1" customWidth="1"/>
    <col min="3093" max="3093" width="3.453125" style="7" customWidth="1"/>
    <col min="3094" max="3094" width="15.7265625" style="7" customWidth="1"/>
    <col min="3095" max="3095" width="21" style="7" customWidth="1"/>
    <col min="3096" max="3096" width="3.7265625" style="7" customWidth="1"/>
    <col min="3097" max="3097" width="16.7265625" style="7" customWidth="1"/>
    <col min="3098" max="3098" width="21.453125" style="7" customWidth="1"/>
    <col min="3099" max="3099" width="13.54296875" style="7" customWidth="1"/>
    <col min="3100" max="3100" width="2.26953125" style="7" customWidth="1"/>
    <col min="3101" max="3101" width="16.54296875" style="7" customWidth="1"/>
    <col min="3102" max="3102" width="14.54296875" style="7" customWidth="1"/>
    <col min="3103" max="3103" width="41.26953125" style="7" customWidth="1"/>
    <col min="3104" max="3104" width="9.26953125" style="7"/>
    <col min="3105" max="3110" width="17" style="7" customWidth="1"/>
    <col min="3111" max="3111" width="9.26953125" style="7" customWidth="1"/>
    <col min="3112" max="3339" width="9.26953125" style="7"/>
    <col min="3340" max="3340" width="16" style="7" customWidth="1"/>
    <col min="3341" max="3341" width="12.7265625" style="7" customWidth="1"/>
    <col min="3342" max="3342" width="12" style="7" customWidth="1"/>
    <col min="3343" max="3343" width="16" style="7" customWidth="1"/>
    <col min="3344" max="3344" width="55" style="7" bestFit="1" customWidth="1"/>
    <col min="3345" max="3345" width="3.26953125" style="7" customWidth="1"/>
    <col min="3346" max="3346" width="16" style="7" customWidth="1"/>
    <col min="3347" max="3347" width="16.26953125" style="7" customWidth="1"/>
    <col min="3348" max="3348" width="14.7265625" style="7" bestFit="1" customWidth="1"/>
    <col min="3349" max="3349" width="3.453125" style="7" customWidth="1"/>
    <col min="3350" max="3350" width="15.7265625" style="7" customWidth="1"/>
    <col min="3351" max="3351" width="21" style="7" customWidth="1"/>
    <col min="3352" max="3352" width="3.7265625" style="7" customWidth="1"/>
    <col min="3353" max="3353" width="16.7265625" style="7" customWidth="1"/>
    <col min="3354" max="3354" width="21.453125" style="7" customWidth="1"/>
    <col min="3355" max="3355" width="13.54296875" style="7" customWidth="1"/>
    <col min="3356" max="3356" width="2.26953125" style="7" customWidth="1"/>
    <col min="3357" max="3357" width="16.54296875" style="7" customWidth="1"/>
    <col min="3358" max="3358" width="14.54296875" style="7" customWidth="1"/>
    <col min="3359" max="3359" width="41.26953125" style="7" customWidth="1"/>
    <col min="3360" max="3360" width="9.26953125" style="7"/>
    <col min="3361" max="3366" width="17" style="7" customWidth="1"/>
    <col min="3367" max="3367" width="9.26953125" style="7" customWidth="1"/>
    <col min="3368" max="3595" width="9.26953125" style="7"/>
    <col min="3596" max="3596" width="16" style="7" customWidth="1"/>
    <col min="3597" max="3597" width="12.7265625" style="7" customWidth="1"/>
    <col min="3598" max="3598" width="12" style="7" customWidth="1"/>
    <col min="3599" max="3599" width="16" style="7" customWidth="1"/>
    <col min="3600" max="3600" width="55" style="7" bestFit="1" customWidth="1"/>
    <col min="3601" max="3601" width="3.26953125" style="7" customWidth="1"/>
    <col min="3602" max="3602" width="16" style="7" customWidth="1"/>
    <col min="3603" max="3603" width="16.26953125" style="7" customWidth="1"/>
    <col min="3604" max="3604" width="14.7265625" style="7" bestFit="1" customWidth="1"/>
    <col min="3605" max="3605" width="3.453125" style="7" customWidth="1"/>
    <col min="3606" max="3606" width="15.7265625" style="7" customWidth="1"/>
    <col min="3607" max="3607" width="21" style="7" customWidth="1"/>
    <col min="3608" max="3608" width="3.7265625" style="7" customWidth="1"/>
    <col min="3609" max="3609" width="16.7265625" style="7" customWidth="1"/>
    <col min="3610" max="3610" width="21.453125" style="7" customWidth="1"/>
    <col min="3611" max="3611" width="13.54296875" style="7" customWidth="1"/>
    <col min="3612" max="3612" width="2.26953125" style="7" customWidth="1"/>
    <col min="3613" max="3613" width="16.54296875" style="7" customWidth="1"/>
    <col min="3614" max="3614" width="14.54296875" style="7" customWidth="1"/>
    <col min="3615" max="3615" width="41.26953125" style="7" customWidth="1"/>
    <col min="3616" max="3616" width="9.26953125" style="7"/>
    <col min="3617" max="3622" width="17" style="7" customWidth="1"/>
    <col min="3623" max="3623" width="9.26953125" style="7" customWidth="1"/>
    <col min="3624" max="3851" width="9.26953125" style="7"/>
    <col min="3852" max="3852" width="16" style="7" customWidth="1"/>
    <col min="3853" max="3853" width="12.7265625" style="7" customWidth="1"/>
    <col min="3854" max="3854" width="12" style="7" customWidth="1"/>
    <col min="3855" max="3855" width="16" style="7" customWidth="1"/>
    <col min="3856" max="3856" width="55" style="7" bestFit="1" customWidth="1"/>
    <col min="3857" max="3857" width="3.26953125" style="7" customWidth="1"/>
    <col min="3858" max="3858" width="16" style="7" customWidth="1"/>
    <col min="3859" max="3859" width="16.26953125" style="7" customWidth="1"/>
    <col min="3860" max="3860" width="14.7265625" style="7" bestFit="1" customWidth="1"/>
    <col min="3861" max="3861" width="3.453125" style="7" customWidth="1"/>
    <col min="3862" max="3862" width="15.7265625" style="7" customWidth="1"/>
    <col min="3863" max="3863" width="21" style="7" customWidth="1"/>
    <col min="3864" max="3864" width="3.7265625" style="7" customWidth="1"/>
    <col min="3865" max="3865" width="16.7265625" style="7" customWidth="1"/>
    <col min="3866" max="3866" width="21.453125" style="7" customWidth="1"/>
    <col min="3867" max="3867" width="13.54296875" style="7" customWidth="1"/>
    <col min="3868" max="3868" width="2.26953125" style="7" customWidth="1"/>
    <col min="3869" max="3869" width="16.54296875" style="7" customWidth="1"/>
    <col min="3870" max="3870" width="14.54296875" style="7" customWidth="1"/>
    <col min="3871" max="3871" width="41.26953125" style="7" customWidth="1"/>
    <col min="3872" max="3872" width="9.26953125" style="7"/>
    <col min="3873" max="3878" width="17" style="7" customWidth="1"/>
    <col min="3879" max="3879" width="9.26953125" style="7" customWidth="1"/>
    <col min="3880" max="4107" width="9.26953125" style="7"/>
    <col min="4108" max="4108" width="16" style="7" customWidth="1"/>
    <col min="4109" max="4109" width="12.7265625" style="7" customWidth="1"/>
    <col min="4110" max="4110" width="12" style="7" customWidth="1"/>
    <col min="4111" max="4111" width="16" style="7" customWidth="1"/>
    <col min="4112" max="4112" width="55" style="7" bestFit="1" customWidth="1"/>
    <col min="4113" max="4113" width="3.26953125" style="7" customWidth="1"/>
    <col min="4114" max="4114" width="16" style="7" customWidth="1"/>
    <col min="4115" max="4115" width="16.26953125" style="7" customWidth="1"/>
    <col min="4116" max="4116" width="14.7265625" style="7" bestFit="1" customWidth="1"/>
    <col min="4117" max="4117" width="3.453125" style="7" customWidth="1"/>
    <col min="4118" max="4118" width="15.7265625" style="7" customWidth="1"/>
    <col min="4119" max="4119" width="21" style="7" customWidth="1"/>
    <col min="4120" max="4120" width="3.7265625" style="7" customWidth="1"/>
    <col min="4121" max="4121" width="16.7265625" style="7" customWidth="1"/>
    <col min="4122" max="4122" width="21.453125" style="7" customWidth="1"/>
    <col min="4123" max="4123" width="13.54296875" style="7" customWidth="1"/>
    <col min="4124" max="4124" width="2.26953125" style="7" customWidth="1"/>
    <col min="4125" max="4125" width="16.54296875" style="7" customWidth="1"/>
    <col min="4126" max="4126" width="14.54296875" style="7" customWidth="1"/>
    <col min="4127" max="4127" width="41.26953125" style="7" customWidth="1"/>
    <col min="4128" max="4128" width="9.26953125" style="7"/>
    <col min="4129" max="4134" width="17" style="7" customWidth="1"/>
    <col min="4135" max="4135" width="9.26953125" style="7" customWidth="1"/>
    <col min="4136" max="4363" width="9.26953125" style="7"/>
    <col min="4364" max="4364" width="16" style="7" customWidth="1"/>
    <col min="4365" max="4365" width="12.7265625" style="7" customWidth="1"/>
    <col min="4366" max="4366" width="12" style="7" customWidth="1"/>
    <col min="4367" max="4367" width="16" style="7" customWidth="1"/>
    <col min="4368" max="4368" width="55" style="7" bestFit="1" customWidth="1"/>
    <col min="4369" max="4369" width="3.26953125" style="7" customWidth="1"/>
    <col min="4370" max="4370" width="16" style="7" customWidth="1"/>
    <col min="4371" max="4371" width="16.26953125" style="7" customWidth="1"/>
    <col min="4372" max="4372" width="14.7265625" style="7" bestFit="1" customWidth="1"/>
    <col min="4373" max="4373" width="3.453125" style="7" customWidth="1"/>
    <col min="4374" max="4374" width="15.7265625" style="7" customWidth="1"/>
    <col min="4375" max="4375" width="21" style="7" customWidth="1"/>
    <col min="4376" max="4376" width="3.7265625" style="7" customWidth="1"/>
    <col min="4377" max="4377" width="16.7265625" style="7" customWidth="1"/>
    <col min="4378" max="4378" width="21.453125" style="7" customWidth="1"/>
    <col min="4379" max="4379" width="13.54296875" style="7" customWidth="1"/>
    <col min="4380" max="4380" width="2.26953125" style="7" customWidth="1"/>
    <col min="4381" max="4381" width="16.54296875" style="7" customWidth="1"/>
    <col min="4382" max="4382" width="14.54296875" style="7" customWidth="1"/>
    <col min="4383" max="4383" width="41.26953125" style="7" customWidth="1"/>
    <col min="4384" max="4384" width="9.26953125" style="7"/>
    <col min="4385" max="4390" width="17" style="7" customWidth="1"/>
    <col min="4391" max="4391" width="9.26953125" style="7" customWidth="1"/>
    <col min="4392" max="4619" width="9.26953125" style="7"/>
    <col min="4620" max="4620" width="16" style="7" customWidth="1"/>
    <col min="4621" max="4621" width="12.7265625" style="7" customWidth="1"/>
    <col min="4622" max="4622" width="12" style="7" customWidth="1"/>
    <col min="4623" max="4623" width="16" style="7" customWidth="1"/>
    <col min="4624" max="4624" width="55" style="7" bestFit="1" customWidth="1"/>
    <col min="4625" max="4625" width="3.26953125" style="7" customWidth="1"/>
    <col min="4626" max="4626" width="16" style="7" customWidth="1"/>
    <col min="4627" max="4627" width="16.26953125" style="7" customWidth="1"/>
    <col min="4628" max="4628" width="14.7265625" style="7" bestFit="1" customWidth="1"/>
    <col min="4629" max="4629" width="3.453125" style="7" customWidth="1"/>
    <col min="4630" max="4630" width="15.7265625" style="7" customWidth="1"/>
    <col min="4631" max="4631" width="21" style="7" customWidth="1"/>
    <col min="4632" max="4632" width="3.7265625" style="7" customWidth="1"/>
    <col min="4633" max="4633" width="16.7265625" style="7" customWidth="1"/>
    <col min="4634" max="4634" width="21.453125" style="7" customWidth="1"/>
    <col min="4635" max="4635" width="13.54296875" style="7" customWidth="1"/>
    <col min="4636" max="4636" width="2.26953125" style="7" customWidth="1"/>
    <col min="4637" max="4637" width="16.54296875" style="7" customWidth="1"/>
    <col min="4638" max="4638" width="14.54296875" style="7" customWidth="1"/>
    <col min="4639" max="4639" width="41.26953125" style="7" customWidth="1"/>
    <col min="4640" max="4640" width="9.26953125" style="7"/>
    <col min="4641" max="4646" width="17" style="7" customWidth="1"/>
    <col min="4647" max="4647" width="9.26953125" style="7" customWidth="1"/>
    <col min="4648" max="4875" width="9.26953125" style="7"/>
    <col min="4876" max="4876" width="16" style="7" customWidth="1"/>
    <col min="4877" max="4877" width="12.7265625" style="7" customWidth="1"/>
    <col min="4878" max="4878" width="12" style="7" customWidth="1"/>
    <col min="4879" max="4879" width="16" style="7" customWidth="1"/>
    <col min="4880" max="4880" width="55" style="7" bestFit="1" customWidth="1"/>
    <col min="4881" max="4881" width="3.26953125" style="7" customWidth="1"/>
    <col min="4882" max="4882" width="16" style="7" customWidth="1"/>
    <col min="4883" max="4883" width="16.26953125" style="7" customWidth="1"/>
    <col min="4884" max="4884" width="14.7265625" style="7" bestFit="1" customWidth="1"/>
    <col min="4885" max="4885" width="3.453125" style="7" customWidth="1"/>
    <col min="4886" max="4886" width="15.7265625" style="7" customWidth="1"/>
    <col min="4887" max="4887" width="21" style="7" customWidth="1"/>
    <col min="4888" max="4888" width="3.7265625" style="7" customWidth="1"/>
    <col min="4889" max="4889" width="16.7265625" style="7" customWidth="1"/>
    <col min="4890" max="4890" width="21.453125" style="7" customWidth="1"/>
    <col min="4891" max="4891" width="13.54296875" style="7" customWidth="1"/>
    <col min="4892" max="4892" width="2.26953125" style="7" customWidth="1"/>
    <col min="4893" max="4893" width="16.54296875" style="7" customWidth="1"/>
    <col min="4894" max="4894" width="14.54296875" style="7" customWidth="1"/>
    <col min="4895" max="4895" width="41.26953125" style="7" customWidth="1"/>
    <col min="4896" max="4896" width="9.26953125" style="7"/>
    <col min="4897" max="4902" width="17" style="7" customWidth="1"/>
    <col min="4903" max="4903" width="9.26953125" style="7" customWidth="1"/>
    <col min="4904" max="5131" width="9.26953125" style="7"/>
    <col min="5132" max="5132" width="16" style="7" customWidth="1"/>
    <col min="5133" max="5133" width="12.7265625" style="7" customWidth="1"/>
    <col min="5134" max="5134" width="12" style="7" customWidth="1"/>
    <col min="5135" max="5135" width="16" style="7" customWidth="1"/>
    <col min="5136" max="5136" width="55" style="7" bestFit="1" customWidth="1"/>
    <col min="5137" max="5137" width="3.26953125" style="7" customWidth="1"/>
    <col min="5138" max="5138" width="16" style="7" customWidth="1"/>
    <col min="5139" max="5139" width="16.26953125" style="7" customWidth="1"/>
    <col min="5140" max="5140" width="14.7265625" style="7" bestFit="1" customWidth="1"/>
    <col min="5141" max="5141" width="3.453125" style="7" customWidth="1"/>
    <col min="5142" max="5142" width="15.7265625" style="7" customWidth="1"/>
    <col min="5143" max="5143" width="21" style="7" customWidth="1"/>
    <col min="5144" max="5144" width="3.7265625" style="7" customWidth="1"/>
    <col min="5145" max="5145" width="16.7265625" style="7" customWidth="1"/>
    <col min="5146" max="5146" width="21.453125" style="7" customWidth="1"/>
    <col min="5147" max="5147" width="13.54296875" style="7" customWidth="1"/>
    <col min="5148" max="5148" width="2.26953125" style="7" customWidth="1"/>
    <col min="5149" max="5149" width="16.54296875" style="7" customWidth="1"/>
    <col min="5150" max="5150" width="14.54296875" style="7" customWidth="1"/>
    <col min="5151" max="5151" width="41.26953125" style="7" customWidth="1"/>
    <col min="5152" max="5152" width="9.26953125" style="7"/>
    <col min="5153" max="5158" width="17" style="7" customWidth="1"/>
    <col min="5159" max="5159" width="9.26953125" style="7" customWidth="1"/>
    <col min="5160" max="5387" width="9.26953125" style="7"/>
    <col min="5388" max="5388" width="16" style="7" customWidth="1"/>
    <col min="5389" max="5389" width="12.7265625" style="7" customWidth="1"/>
    <col min="5390" max="5390" width="12" style="7" customWidth="1"/>
    <col min="5391" max="5391" width="16" style="7" customWidth="1"/>
    <col min="5392" max="5392" width="55" style="7" bestFit="1" customWidth="1"/>
    <col min="5393" max="5393" width="3.26953125" style="7" customWidth="1"/>
    <col min="5394" max="5394" width="16" style="7" customWidth="1"/>
    <col min="5395" max="5395" width="16.26953125" style="7" customWidth="1"/>
    <col min="5396" max="5396" width="14.7265625" style="7" bestFit="1" customWidth="1"/>
    <col min="5397" max="5397" width="3.453125" style="7" customWidth="1"/>
    <col min="5398" max="5398" width="15.7265625" style="7" customWidth="1"/>
    <col min="5399" max="5399" width="21" style="7" customWidth="1"/>
    <col min="5400" max="5400" width="3.7265625" style="7" customWidth="1"/>
    <col min="5401" max="5401" width="16.7265625" style="7" customWidth="1"/>
    <col min="5402" max="5402" width="21.453125" style="7" customWidth="1"/>
    <col min="5403" max="5403" width="13.54296875" style="7" customWidth="1"/>
    <col min="5404" max="5404" width="2.26953125" style="7" customWidth="1"/>
    <col min="5405" max="5405" width="16.54296875" style="7" customWidth="1"/>
    <col min="5406" max="5406" width="14.54296875" style="7" customWidth="1"/>
    <col min="5407" max="5407" width="41.26953125" style="7" customWidth="1"/>
    <col min="5408" max="5408" width="9.26953125" style="7"/>
    <col min="5409" max="5414" width="17" style="7" customWidth="1"/>
    <col min="5415" max="5415" width="9.26953125" style="7" customWidth="1"/>
    <col min="5416" max="5643" width="9.26953125" style="7"/>
    <col min="5644" max="5644" width="16" style="7" customWidth="1"/>
    <col min="5645" max="5645" width="12.7265625" style="7" customWidth="1"/>
    <col min="5646" max="5646" width="12" style="7" customWidth="1"/>
    <col min="5647" max="5647" width="16" style="7" customWidth="1"/>
    <col min="5648" max="5648" width="55" style="7" bestFit="1" customWidth="1"/>
    <col min="5649" max="5649" width="3.26953125" style="7" customWidth="1"/>
    <col min="5650" max="5650" width="16" style="7" customWidth="1"/>
    <col min="5651" max="5651" width="16.26953125" style="7" customWidth="1"/>
    <col min="5652" max="5652" width="14.7265625" style="7" bestFit="1" customWidth="1"/>
    <col min="5653" max="5653" width="3.453125" style="7" customWidth="1"/>
    <col min="5654" max="5654" width="15.7265625" style="7" customWidth="1"/>
    <col min="5655" max="5655" width="21" style="7" customWidth="1"/>
    <col min="5656" max="5656" width="3.7265625" style="7" customWidth="1"/>
    <col min="5657" max="5657" width="16.7265625" style="7" customWidth="1"/>
    <col min="5658" max="5658" width="21.453125" style="7" customWidth="1"/>
    <col min="5659" max="5659" width="13.54296875" style="7" customWidth="1"/>
    <col min="5660" max="5660" width="2.26953125" style="7" customWidth="1"/>
    <col min="5661" max="5661" width="16.54296875" style="7" customWidth="1"/>
    <col min="5662" max="5662" width="14.54296875" style="7" customWidth="1"/>
    <col min="5663" max="5663" width="41.26953125" style="7" customWidth="1"/>
    <col min="5664" max="5664" width="9.26953125" style="7"/>
    <col min="5665" max="5670" width="17" style="7" customWidth="1"/>
    <col min="5671" max="5671" width="9.26953125" style="7" customWidth="1"/>
    <col min="5672" max="5899" width="9.26953125" style="7"/>
    <col min="5900" max="5900" width="16" style="7" customWidth="1"/>
    <col min="5901" max="5901" width="12.7265625" style="7" customWidth="1"/>
    <col min="5902" max="5902" width="12" style="7" customWidth="1"/>
    <col min="5903" max="5903" width="16" style="7" customWidth="1"/>
    <col min="5904" max="5904" width="55" style="7" bestFit="1" customWidth="1"/>
    <col min="5905" max="5905" width="3.26953125" style="7" customWidth="1"/>
    <col min="5906" max="5906" width="16" style="7" customWidth="1"/>
    <col min="5907" max="5907" width="16.26953125" style="7" customWidth="1"/>
    <col min="5908" max="5908" width="14.7265625" style="7" bestFit="1" customWidth="1"/>
    <col min="5909" max="5909" width="3.453125" style="7" customWidth="1"/>
    <col min="5910" max="5910" width="15.7265625" style="7" customWidth="1"/>
    <col min="5911" max="5911" width="21" style="7" customWidth="1"/>
    <col min="5912" max="5912" width="3.7265625" style="7" customWidth="1"/>
    <col min="5913" max="5913" width="16.7265625" style="7" customWidth="1"/>
    <col min="5914" max="5914" width="21.453125" style="7" customWidth="1"/>
    <col min="5915" max="5915" width="13.54296875" style="7" customWidth="1"/>
    <col min="5916" max="5916" width="2.26953125" style="7" customWidth="1"/>
    <col min="5917" max="5917" width="16.54296875" style="7" customWidth="1"/>
    <col min="5918" max="5918" width="14.54296875" style="7" customWidth="1"/>
    <col min="5919" max="5919" width="41.26953125" style="7" customWidth="1"/>
    <col min="5920" max="5920" width="9.26953125" style="7"/>
    <col min="5921" max="5926" width="17" style="7" customWidth="1"/>
    <col min="5927" max="5927" width="9.26953125" style="7" customWidth="1"/>
    <col min="5928" max="6155" width="9.26953125" style="7"/>
    <col min="6156" max="6156" width="16" style="7" customWidth="1"/>
    <col min="6157" max="6157" width="12.7265625" style="7" customWidth="1"/>
    <col min="6158" max="6158" width="12" style="7" customWidth="1"/>
    <col min="6159" max="6159" width="16" style="7" customWidth="1"/>
    <col min="6160" max="6160" width="55" style="7" bestFit="1" customWidth="1"/>
    <col min="6161" max="6161" width="3.26953125" style="7" customWidth="1"/>
    <col min="6162" max="6162" width="16" style="7" customWidth="1"/>
    <col min="6163" max="6163" width="16.26953125" style="7" customWidth="1"/>
    <col min="6164" max="6164" width="14.7265625" style="7" bestFit="1" customWidth="1"/>
    <col min="6165" max="6165" width="3.453125" style="7" customWidth="1"/>
    <col min="6166" max="6166" width="15.7265625" style="7" customWidth="1"/>
    <col min="6167" max="6167" width="21" style="7" customWidth="1"/>
    <col min="6168" max="6168" width="3.7265625" style="7" customWidth="1"/>
    <col min="6169" max="6169" width="16.7265625" style="7" customWidth="1"/>
    <col min="6170" max="6170" width="21.453125" style="7" customWidth="1"/>
    <col min="6171" max="6171" width="13.54296875" style="7" customWidth="1"/>
    <col min="6172" max="6172" width="2.26953125" style="7" customWidth="1"/>
    <col min="6173" max="6173" width="16.54296875" style="7" customWidth="1"/>
    <col min="6174" max="6174" width="14.54296875" style="7" customWidth="1"/>
    <col min="6175" max="6175" width="41.26953125" style="7" customWidth="1"/>
    <col min="6176" max="6176" width="9.26953125" style="7"/>
    <col min="6177" max="6182" width="17" style="7" customWidth="1"/>
    <col min="6183" max="6183" width="9.26953125" style="7" customWidth="1"/>
    <col min="6184" max="6411" width="9.26953125" style="7"/>
    <col min="6412" max="6412" width="16" style="7" customWidth="1"/>
    <col min="6413" max="6413" width="12.7265625" style="7" customWidth="1"/>
    <col min="6414" max="6414" width="12" style="7" customWidth="1"/>
    <col min="6415" max="6415" width="16" style="7" customWidth="1"/>
    <col min="6416" max="6416" width="55" style="7" bestFit="1" customWidth="1"/>
    <col min="6417" max="6417" width="3.26953125" style="7" customWidth="1"/>
    <col min="6418" max="6418" width="16" style="7" customWidth="1"/>
    <col min="6419" max="6419" width="16.26953125" style="7" customWidth="1"/>
    <col min="6420" max="6420" width="14.7265625" style="7" bestFit="1" customWidth="1"/>
    <col min="6421" max="6421" width="3.453125" style="7" customWidth="1"/>
    <col min="6422" max="6422" width="15.7265625" style="7" customWidth="1"/>
    <col min="6423" max="6423" width="21" style="7" customWidth="1"/>
    <col min="6424" max="6424" width="3.7265625" style="7" customWidth="1"/>
    <col min="6425" max="6425" width="16.7265625" style="7" customWidth="1"/>
    <col min="6426" max="6426" width="21.453125" style="7" customWidth="1"/>
    <col min="6427" max="6427" width="13.54296875" style="7" customWidth="1"/>
    <col min="6428" max="6428" width="2.26953125" style="7" customWidth="1"/>
    <col min="6429" max="6429" width="16.54296875" style="7" customWidth="1"/>
    <col min="6430" max="6430" width="14.54296875" style="7" customWidth="1"/>
    <col min="6431" max="6431" width="41.26953125" style="7" customWidth="1"/>
    <col min="6432" max="6432" width="9.26953125" style="7"/>
    <col min="6433" max="6438" width="17" style="7" customWidth="1"/>
    <col min="6439" max="6439" width="9.26953125" style="7" customWidth="1"/>
    <col min="6440" max="6667" width="9.26953125" style="7"/>
    <col min="6668" max="6668" width="16" style="7" customWidth="1"/>
    <col min="6669" max="6669" width="12.7265625" style="7" customWidth="1"/>
    <col min="6670" max="6670" width="12" style="7" customWidth="1"/>
    <col min="6671" max="6671" width="16" style="7" customWidth="1"/>
    <col min="6672" max="6672" width="55" style="7" bestFit="1" customWidth="1"/>
    <col min="6673" max="6673" width="3.26953125" style="7" customWidth="1"/>
    <col min="6674" max="6674" width="16" style="7" customWidth="1"/>
    <col min="6675" max="6675" width="16.26953125" style="7" customWidth="1"/>
    <col min="6676" max="6676" width="14.7265625" style="7" bestFit="1" customWidth="1"/>
    <col min="6677" max="6677" width="3.453125" style="7" customWidth="1"/>
    <col min="6678" max="6678" width="15.7265625" style="7" customWidth="1"/>
    <col min="6679" max="6679" width="21" style="7" customWidth="1"/>
    <col min="6680" max="6680" width="3.7265625" style="7" customWidth="1"/>
    <col min="6681" max="6681" width="16.7265625" style="7" customWidth="1"/>
    <col min="6682" max="6682" width="21.453125" style="7" customWidth="1"/>
    <col min="6683" max="6683" width="13.54296875" style="7" customWidth="1"/>
    <col min="6684" max="6684" width="2.26953125" style="7" customWidth="1"/>
    <col min="6685" max="6685" width="16.54296875" style="7" customWidth="1"/>
    <col min="6686" max="6686" width="14.54296875" style="7" customWidth="1"/>
    <col min="6687" max="6687" width="41.26953125" style="7" customWidth="1"/>
    <col min="6688" max="6688" width="9.26953125" style="7"/>
    <col min="6689" max="6694" width="17" style="7" customWidth="1"/>
    <col min="6695" max="6695" width="9.26953125" style="7" customWidth="1"/>
    <col min="6696" max="6923" width="9.26953125" style="7"/>
    <col min="6924" max="6924" width="16" style="7" customWidth="1"/>
    <col min="6925" max="6925" width="12.7265625" style="7" customWidth="1"/>
    <col min="6926" max="6926" width="12" style="7" customWidth="1"/>
    <col min="6927" max="6927" width="16" style="7" customWidth="1"/>
    <col min="6928" max="6928" width="55" style="7" bestFit="1" customWidth="1"/>
    <col min="6929" max="6929" width="3.26953125" style="7" customWidth="1"/>
    <col min="6930" max="6930" width="16" style="7" customWidth="1"/>
    <col min="6931" max="6931" width="16.26953125" style="7" customWidth="1"/>
    <col min="6932" max="6932" width="14.7265625" style="7" bestFit="1" customWidth="1"/>
    <col min="6933" max="6933" width="3.453125" style="7" customWidth="1"/>
    <col min="6934" max="6934" width="15.7265625" style="7" customWidth="1"/>
    <col min="6935" max="6935" width="21" style="7" customWidth="1"/>
    <col min="6936" max="6936" width="3.7265625" style="7" customWidth="1"/>
    <col min="6937" max="6937" width="16.7265625" style="7" customWidth="1"/>
    <col min="6938" max="6938" width="21.453125" style="7" customWidth="1"/>
    <col min="6939" max="6939" width="13.54296875" style="7" customWidth="1"/>
    <col min="6940" max="6940" width="2.26953125" style="7" customWidth="1"/>
    <col min="6941" max="6941" width="16.54296875" style="7" customWidth="1"/>
    <col min="6942" max="6942" width="14.54296875" style="7" customWidth="1"/>
    <col min="6943" max="6943" width="41.26953125" style="7" customWidth="1"/>
    <col min="6944" max="6944" width="9.26953125" style="7"/>
    <col min="6945" max="6950" width="17" style="7" customWidth="1"/>
    <col min="6951" max="6951" width="9.26953125" style="7" customWidth="1"/>
    <col min="6952" max="7179" width="9.26953125" style="7"/>
    <col min="7180" max="7180" width="16" style="7" customWidth="1"/>
    <col min="7181" max="7181" width="12.7265625" style="7" customWidth="1"/>
    <col min="7182" max="7182" width="12" style="7" customWidth="1"/>
    <col min="7183" max="7183" width="16" style="7" customWidth="1"/>
    <col min="7184" max="7184" width="55" style="7" bestFit="1" customWidth="1"/>
    <col min="7185" max="7185" width="3.26953125" style="7" customWidth="1"/>
    <col min="7186" max="7186" width="16" style="7" customWidth="1"/>
    <col min="7187" max="7187" width="16.26953125" style="7" customWidth="1"/>
    <col min="7188" max="7188" width="14.7265625" style="7" bestFit="1" customWidth="1"/>
    <col min="7189" max="7189" width="3.453125" style="7" customWidth="1"/>
    <col min="7190" max="7190" width="15.7265625" style="7" customWidth="1"/>
    <col min="7191" max="7191" width="21" style="7" customWidth="1"/>
    <col min="7192" max="7192" width="3.7265625" style="7" customWidth="1"/>
    <col min="7193" max="7193" width="16.7265625" style="7" customWidth="1"/>
    <col min="7194" max="7194" width="21.453125" style="7" customWidth="1"/>
    <col min="7195" max="7195" width="13.54296875" style="7" customWidth="1"/>
    <col min="7196" max="7196" width="2.26953125" style="7" customWidth="1"/>
    <col min="7197" max="7197" width="16.54296875" style="7" customWidth="1"/>
    <col min="7198" max="7198" width="14.54296875" style="7" customWidth="1"/>
    <col min="7199" max="7199" width="41.26953125" style="7" customWidth="1"/>
    <col min="7200" max="7200" width="9.26953125" style="7"/>
    <col min="7201" max="7206" width="17" style="7" customWidth="1"/>
    <col min="7207" max="7207" width="9.26953125" style="7" customWidth="1"/>
    <col min="7208" max="7435" width="9.26953125" style="7"/>
    <col min="7436" max="7436" width="16" style="7" customWidth="1"/>
    <col min="7437" max="7437" width="12.7265625" style="7" customWidth="1"/>
    <col min="7438" max="7438" width="12" style="7" customWidth="1"/>
    <col min="7439" max="7439" width="16" style="7" customWidth="1"/>
    <col min="7440" max="7440" width="55" style="7" bestFit="1" customWidth="1"/>
    <col min="7441" max="7441" width="3.26953125" style="7" customWidth="1"/>
    <col min="7442" max="7442" width="16" style="7" customWidth="1"/>
    <col min="7443" max="7443" width="16.26953125" style="7" customWidth="1"/>
    <col min="7444" max="7444" width="14.7265625" style="7" bestFit="1" customWidth="1"/>
    <col min="7445" max="7445" width="3.453125" style="7" customWidth="1"/>
    <col min="7446" max="7446" width="15.7265625" style="7" customWidth="1"/>
    <col min="7447" max="7447" width="21" style="7" customWidth="1"/>
    <col min="7448" max="7448" width="3.7265625" style="7" customWidth="1"/>
    <col min="7449" max="7449" width="16.7265625" style="7" customWidth="1"/>
    <col min="7450" max="7450" width="21.453125" style="7" customWidth="1"/>
    <col min="7451" max="7451" width="13.54296875" style="7" customWidth="1"/>
    <col min="7452" max="7452" width="2.26953125" style="7" customWidth="1"/>
    <col min="7453" max="7453" width="16.54296875" style="7" customWidth="1"/>
    <col min="7454" max="7454" width="14.54296875" style="7" customWidth="1"/>
    <col min="7455" max="7455" width="41.26953125" style="7" customWidth="1"/>
    <col min="7456" max="7456" width="9.26953125" style="7"/>
    <col min="7457" max="7462" width="17" style="7" customWidth="1"/>
    <col min="7463" max="7463" width="9.26953125" style="7" customWidth="1"/>
    <col min="7464" max="7691" width="9.26953125" style="7"/>
    <col min="7692" max="7692" width="16" style="7" customWidth="1"/>
    <col min="7693" max="7693" width="12.7265625" style="7" customWidth="1"/>
    <col min="7694" max="7694" width="12" style="7" customWidth="1"/>
    <col min="7695" max="7695" width="16" style="7" customWidth="1"/>
    <col min="7696" max="7696" width="55" style="7" bestFit="1" customWidth="1"/>
    <col min="7697" max="7697" width="3.26953125" style="7" customWidth="1"/>
    <col min="7698" max="7698" width="16" style="7" customWidth="1"/>
    <col min="7699" max="7699" width="16.26953125" style="7" customWidth="1"/>
    <col min="7700" max="7700" width="14.7265625" style="7" bestFit="1" customWidth="1"/>
    <col min="7701" max="7701" width="3.453125" style="7" customWidth="1"/>
    <col min="7702" max="7702" width="15.7265625" style="7" customWidth="1"/>
    <col min="7703" max="7703" width="21" style="7" customWidth="1"/>
    <col min="7704" max="7704" width="3.7265625" style="7" customWidth="1"/>
    <col min="7705" max="7705" width="16.7265625" style="7" customWidth="1"/>
    <col min="7706" max="7706" width="21.453125" style="7" customWidth="1"/>
    <col min="7707" max="7707" width="13.54296875" style="7" customWidth="1"/>
    <col min="7708" max="7708" width="2.26953125" style="7" customWidth="1"/>
    <col min="7709" max="7709" width="16.54296875" style="7" customWidth="1"/>
    <col min="7710" max="7710" width="14.54296875" style="7" customWidth="1"/>
    <col min="7711" max="7711" width="41.26953125" style="7" customWidth="1"/>
    <col min="7712" max="7712" width="9.26953125" style="7"/>
    <col min="7713" max="7718" width="17" style="7" customWidth="1"/>
    <col min="7719" max="7719" width="9.26953125" style="7" customWidth="1"/>
    <col min="7720" max="7947" width="9.26953125" style="7"/>
    <col min="7948" max="7948" width="16" style="7" customWidth="1"/>
    <col min="7949" max="7949" width="12.7265625" style="7" customWidth="1"/>
    <col min="7950" max="7950" width="12" style="7" customWidth="1"/>
    <col min="7951" max="7951" width="16" style="7" customWidth="1"/>
    <col min="7952" max="7952" width="55" style="7" bestFit="1" customWidth="1"/>
    <col min="7953" max="7953" width="3.26953125" style="7" customWidth="1"/>
    <col min="7954" max="7954" width="16" style="7" customWidth="1"/>
    <col min="7955" max="7955" width="16.26953125" style="7" customWidth="1"/>
    <col min="7956" max="7956" width="14.7265625" style="7" bestFit="1" customWidth="1"/>
    <col min="7957" max="7957" width="3.453125" style="7" customWidth="1"/>
    <col min="7958" max="7958" width="15.7265625" style="7" customWidth="1"/>
    <col min="7959" max="7959" width="21" style="7" customWidth="1"/>
    <col min="7960" max="7960" width="3.7265625" style="7" customWidth="1"/>
    <col min="7961" max="7961" width="16.7265625" style="7" customWidth="1"/>
    <col min="7962" max="7962" width="21.453125" style="7" customWidth="1"/>
    <col min="7963" max="7963" width="13.54296875" style="7" customWidth="1"/>
    <col min="7964" max="7964" width="2.26953125" style="7" customWidth="1"/>
    <col min="7965" max="7965" width="16.54296875" style="7" customWidth="1"/>
    <col min="7966" max="7966" width="14.54296875" style="7" customWidth="1"/>
    <col min="7967" max="7967" width="41.26953125" style="7" customWidth="1"/>
    <col min="7968" max="7968" width="9.26953125" style="7"/>
    <col min="7969" max="7974" width="17" style="7" customWidth="1"/>
    <col min="7975" max="7975" width="9.26953125" style="7" customWidth="1"/>
    <col min="7976" max="8203" width="9.26953125" style="7"/>
    <col min="8204" max="8204" width="16" style="7" customWidth="1"/>
    <col min="8205" max="8205" width="12.7265625" style="7" customWidth="1"/>
    <col min="8206" max="8206" width="12" style="7" customWidth="1"/>
    <col min="8207" max="8207" width="16" style="7" customWidth="1"/>
    <col min="8208" max="8208" width="55" style="7" bestFit="1" customWidth="1"/>
    <col min="8209" max="8209" width="3.26953125" style="7" customWidth="1"/>
    <col min="8210" max="8210" width="16" style="7" customWidth="1"/>
    <col min="8211" max="8211" width="16.26953125" style="7" customWidth="1"/>
    <col min="8212" max="8212" width="14.7265625" style="7" bestFit="1" customWidth="1"/>
    <col min="8213" max="8213" width="3.453125" style="7" customWidth="1"/>
    <col min="8214" max="8214" width="15.7265625" style="7" customWidth="1"/>
    <col min="8215" max="8215" width="21" style="7" customWidth="1"/>
    <col min="8216" max="8216" width="3.7265625" style="7" customWidth="1"/>
    <col min="8217" max="8217" width="16.7265625" style="7" customWidth="1"/>
    <col min="8218" max="8218" width="21.453125" style="7" customWidth="1"/>
    <col min="8219" max="8219" width="13.54296875" style="7" customWidth="1"/>
    <col min="8220" max="8220" width="2.26953125" style="7" customWidth="1"/>
    <col min="8221" max="8221" width="16.54296875" style="7" customWidth="1"/>
    <col min="8222" max="8222" width="14.54296875" style="7" customWidth="1"/>
    <col min="8223" max="8223" width="41.26953125" style="7" customWidth="1"/>
    <col min="8224" max="8224" width="9.26953125" style="7"/>
    <col min="8225" max="8230" width="17" style="7" customWidth="1"/>
    <col min="8231" max="8231" width="9.26953125" style="7" customWidth="1"/>
    <col min="8232" max="8459" width="9.26953125" style="7"/>
    <col min="8460" max="8460" width="16" style="7" customWidth="1"/>
    <col min="8461" max="8461" width="12.7265625" style="7" customWidth="1"/>
    <col min="8462" max="8462" width="12" style="7" customWidth="1"/>
    <col min="8463" max="8463" width="16" style="7" customWidth="1"/>
    <col min="8464" max="8464" width="55" style="7" bestFit="1" customWidth="1"/>
    <col min="8465" max="8465" width="3.26953125" style="7" customWidth="1"/>
    <col min="8466" max="8466" width="16" style="7" customWidth="1"/>
    <col min="8467" max="8467" width="16.26953125" style="7" customWidth="1"/>
    <col min="8468" max="8468" width="14.7265625" style="7" bestFit="1" customWidth="1"/>
    <col min="8469" max="8469" width="3.453125" style="7" customWidth="1"/>
    <col min="8470" max="8470" width="15.7265625" style="7" customWidth="1"/>
    <col min="8471" max="8471" width="21" style="7" customWidth="1"/>
    <col min="8472" max="8472" width="3.7265625" style="7" customWidth="1"/>
    <col min="8473" max="8473" width="16.7265625" style="7" customWidth="1"/>
    <col min="8474" max="8474" width="21.453125" style="7" customWidth="1"/>
    <col min="8475" max="8475" width="13.54296875" style="7" customWidth="1"/>
    <col min="8476" max="8476" width="2.26953125" style="7" customWidth="1"/>
    <col min="8477" max="8477" width="16.54296875" style="7" customWidth="1"/>
    <col min="8478" max="8478" width="14.54296875" style="7" customWidth="1"/>
    <col min="8479" max="8479" width="41.26953125" style="7" customWidth="1"/>
    <col min="8480" max="8480" width="9.26953125" style="7"/>
    <col min="8481" max="8486" width="17" style="7" customWidth="1"/>
    <col min="8487" max="8487" width="9.26953125" style="7" customWidth="1"/>
    <col min="8488" max="8715" width="9.26953125" style="7"/>
    <col min="8716" max="8716" width="16" style="7" customWidth="1"/>
    <col min="8717" max="8717" width="12.7265625" style="7" customWidth="1"/>
    <col min="8718" max="8718" width="12" style="7" customWidth="1"/>
    <col min="8719" max="8719" width="16" style="7" customWidth="1"/>
    <col min="8720" max="8720" width="55" style="7" bestFit="1" customWidth="1"/>
    <col min="8721" max="8721" width="3.26953125" style="7" customWidth="1"/>
    <col min="8722" max="8722" width="16" style="7" customWidth="1"/>
    <col min="8723" max="8723" width="16.26953125" style="7" customWidth="1"/>
    <col min="8724" max="8724" width="14.7265625" style="7" bestFit="1" customWidth="1"/>
    <col min="8725" max="8725" width="3.453125" style="7" customWidth="1"/>
    <col min="8726" max="8726" width="15.7265625" style="7" customWidth="1"/>
    <col min="8727" max="8727" width="21" style="7" customWidth="1"/>
    <col min="8728" max="8728" width="3.7265625" style="7" customWidth="1"/>
    <col min="8729" max="8729" width="16.7265625" style="7" customWidth="1"/>
    <col min="8730" max="8730" width="21.453125" style="7" customWidth="1"/>
    <col min="8731" max="8731" width="13.54296875" style="7" customWidth="1"/>
    <col min="8732" max="8732" width="2.26953125" style="7" customWidth="1"/>
    <col min="8733" max="8733" width="16.54296875" style="7" customWidth="1"/>
    <col min="8734" max="8734" width="14.54296875" style="7" customWidth="1"/>
    <col min="8735" max="8735" width="41.26953125" style="7" customWidth="1"/>
    <col min="8736" max="8736" width="9.26953125" style="7"/>
    <col min="8737" max="8742" width="17" style="7" customWidth="1"/>
    <col min="8743" max="8743" width="9.26953125" style="7" customWidth="1"/>
    <col min="8744" max="8971" width="9.26953125" style="7"/>
    <col min="8972" max="8972" width="16" style="7" customWidth="1"/>
    <col min="8973" max="8973" width="12.7265625" style="7" customWidth="1"/>
    <col min="8974" max="8974" width="12" style="7" customWidth="1"/>
    <col min="8975" max="8975" width="16" style="7" customWidth="1"/>
    <col min="8976" max="8976" width="55" style="7" bestFit="1" customWidth="1"/>
    <col min="8977" max="8977" width="3.26953125" style="7" customWidth="1"/>
    <col min="8978" max="8978" width="16" style="7" customWidth="1"/>
    <col min="8979" max="8979" width="16.26953125" style="7" customWidth="1"/>
    <col min="8980" max="8980" width="14.7265625" style="7" bestFit="1" customWidth="1"/>
    <col min="8981" max="8981" width="3.453125" style="7" customWidth="1"/>
    <col min="8982" max="8982" width="15.7265625" style="7" customWidth="1"/>
    <col min="8983" max="8983" width="21" style="7" customWidth="1"/>
    <col min="8984" max="8984" width="3.7265625" style="7" customWidth="1"/>
    <col min="8985" max="8985" width="16.7265625" style="7" customWidth="1"/>
    <col min="8986" max="8986" width="21.453125" style="7" customWidth="1"/>
    <col min="8987" max="8987" width="13.54296875" style="7" customWidth="1"/>
    <col min="8988" max="8988" width="2.26953125" style="7" customWidth="1"/>
    <col min="8989" max="8989" width="16.54296875" style="7" customWidth="1"/>
    <col min="8990" max="8990" width="14.54296875" style="7" customWidth="1"/>
    <col min="8991" max="8991" width="41.26953125" style="7" customWidth="1"/>
    <col min="8992" max="8992" width="9.26953125" style="7"/>
    <col min="8993" max="8998" width="17" style="7" customWidth="1"/>
    <col min="8999" max="8999" width="9.26953125" style="7" customWidth="1"/>
    <col min="9000" max="9227" width="9.26953125" style="7"/>
    <col min="9228" max="9228" width="16" style="7" customWidth="1"/>
    <col min="9229" max="9229" width="12.7265625" style="7" customWidth="1"/>
    <col min="9230" max="9230" width="12" style="7" customWidth="1"/>
    <col min="9231" max="9231" width="16" style="7" customWidth="1"/>
    <col min="9232" max="9232" width="55" style="7" bestFit="1" customWidth="1"/>
    <col min="9233" max="9233" width="3.26953125" style="7" customWidth="1"/>
    <col min="9234" max="9234" width="16" style="7" customWidth="1"/>
    <col min="9235" max="9235" width="16.26953125" style="7" customWidth="1"/>
    <col min="9236" max="9236" width="14.7265625" style="7" bestFit="1" customWidth="1"/>
    <col min="9237" max="9237" width="3.453125" style="7" customWidth="1"/>
    <col min="9238" max="9238" width="15.7265625" style="7" customWidth="1"/>
    <col min="9239" max="9239" width="21" style="7" customWidth="1"/>
    <col min="9240" max="9240" width="3.7265625" style="7" customWidth="1"/>
    <col min="9241" max="9241" width="16.7265625" style="7" customWidth="1"/>
    <col min="9242" max="9242" width="21.453125" style="7" customWidth="1"/>
    <col min="9243" max="9243" width="13.54296875" style="7" customWidth="1"/>
    <col min="9244" max="9244" width="2.26953125" style="7" customWidth="1"/>
    <col min="9245" max="9245" width="16.54296875" style="7" customWidth="1"/>
    <col min="9246" max="9246" width="14.54296875" style="7" customWidth="1"/>
    <col min="9247" max="9247" width="41.26953125" style="7" customWidth="1"/>
    <col min="9248" max="9248" width="9.26953125" style="7"/>
    <col min="9249" max="9254" width="17" style="7" customWidth="1"/>
    <col min="9255" max="9255" width="9.26953125" style="7" customWidth="1"/>
    <col min="9256" max="9483" width="9.26953125" style="7"/>
    <col min="9484" max="9484" width="16" style="7" customWidth="1"/>
    <col min="9485" max="9485" width="12.7265625" style="7" customWidth="1"/>
    <col min="9486" max="9486" width="12" style="7" customWidth="1"/>
    <col min="9487" max="9487" width="16" style="7" customWidth="1"/>
    <col min="9488" max="9488" width="55" style="7" bestFit="1" customWidth="1"/>
    <col min="9489" max="9489" width="3.26953125" style="7" customWidth="1"/>
    <col min="9490" max="9490" width="16" style="7" customWidth="1"/>
    <col min="9491" max="9491" width="16.26953125" style="7" customWidth="1"/>
    <col min="9492" max="9492" width="14.7265625" style="7" bestFit="1" customWidth="1"/>
    <col min="9493" max="9493" width="3.453125" style="7" customWidth="1"/>
    <col min="9494" max="9494" width="15.7265625" style="7" customWidth="1"/>
    <col min="9495" max="9495" width="21" style="7" customWidth="1"/>
    <col min="9496" max="9496" width="3.7265625" style="7" customWidth="1"/>
    <col min="9497" max="9497" width="16.7265625" style="7" customWidth="1"/>
    <col min="9498" max="9498" width="21.453125" style="7" customWidth="1"/>
    <col min="9499" max="9499" width="13.54296875" style="7" customWidth="1"/>
    <col min="9500" max="9500" width="2.26953125" style="7" customWidth="1"/>
    <col min="9501" max="9501" width="16.54296875" style="7" customWidth="1"/>
    <col min="9502" max="9502" width="14.54296875" style="7" customWidth="1"/>
    <col min="9503" max="9503" width="41.26953125" style="7" customWidth="1"/>
    <col min="9504" max="9504" width="9.26953125" style="7"/>
    <col min="9505" max="9510" width="17" style="7" customWidth="1"/>
    <col min="9511" max="9511" width="9.26953125" style="7" customWidth="1"/>
    <col min="9512" max="9739" width="9.26953125" style="7"/>
    <col min="9740" max="9740" width="16" style="7" customWidth="1"/>
    <col min="9741" max="9741" width="12.7265625" style="7" customWidth="1"/>
    <col min="9742" max="9742" width="12" style="7" customWidth="1"/>
    <col min="9743" max="9743" width="16" style="7" customWidth="1"/>
    <col min="9744" max="9744" width="55" style="7" bestFit="1" customWidth="1"/>
    <col min="9745" max="9745" width="3.26953125" style="7" customWidth="1"/>
    <col min="9746" max="9746" width="16" style="7" customWidth="1"/>
    <col min="9747" max="9747" width="16.26953125" style="7" customWidth="1"/>
    <col min="9748" max="9748" width="14.7265625" style="7" bestFit="1" customWidth="1"/>
    <col min="9749" max="9749" width="3.453125" style="7" customWidth="1"/>
    <col min="9750" max="9750" width="15.7265625" style="7" customWidth="1"/>
    <col min="9751" max="9751" width="21" style="7" customWidth="1"/>
    <col min="9752" max="9752" width="3.7265625" style="7" customWidth="1"/>
    <col min="9753" max="9753" width="16.7265625" style="7" customWidth="1"/>
    <col min="9754" max="9754" width="21.453125" style="7" customWidth="1"/>
    <col min="9755" max="9755" width="13.54296875" style="7" customWidth="1"/>
    <col min="9756" max="9756" width="2.26953125" style="7" customWidth="1"/>
    <col min="9757" max="9757" width="16.54296875" style="7" customWidth="1"/>
    <col min="9758" max="9758" width="14.54296875" style="7" customWidth="1"/>
    <col min="9759" max="9759" width="41.26953125" style="7" customWidth="1"/>
    <col min="9760" max="9760" width="9.26953125" style="7"/>
    <col min="9761" max="9766" width="17" style="7" customWidth="1"/>
    <col min="9767" max="9767" width="9.26953125" style="7" customWidth="1"/>
    <col min="9768" max="9995" width="9.26953125" style="7"/>
    <col min="9996" max="9996" width="16" style="7" customWidth="1"/>
    <col min="9997" max="9997" width="12.7265625" style="7" customWidth="1"/>
    <col min="9998" max="9998" width="12" style="7" customWidth="1"/>
    <col min="9999" max="9999" width="16" style="7" customWidth="1"/>
    <col min="10000" max="10000" width="55" style="7" bestFit="1" customWidth="1"/>
    <col min="10001" max="10001" width="3.26953125" style="7" customWidth="1"/>
    <col min="10002" max="10002" width="16" style="7" customWidth="1"/>
    <col min="10003" max="10003" width="16.26953125" style="7" customWidth="1"/>
    <col min="10004" max="10004" width="14.7265625" style="7" bestFit="1" customWidth="1"/>
    <col min="10005" max="10005" width="3.453125" style="7" customWidth="1"/>
    <col min="10006" max="10006" width="15.7265625" style="7" customWidth="1"/>
    <col min="10007" max="10007" width="21" style="7" customWidth="1"/>
    <col min="10008" max="10008" width="3.7265625" style="7" customWidth="1"/>
    <col min="10009" max="10009" width="16.7265625" style="7" customWidth="1"/>
    <col min="10010" max="10010" width="21.453125" style="7" customWidth="1"/>
    <col min="10011" max="10011" width="13.54296875" style="7" customWidth="1"/>
    <col min="10012" max="10012" width="2.26953125" style="7" customWidth="1"/>
    <col min="10013" max="10013" width="16.54296875" style="7" customWidth="1"/>
    <col min="10014" max="10014" width="14.54296875" style="7" customWidth="1"/>
    <col min="10015" max="10015" width="41.26953125" style="7" customWidth="1"/>
    <col min="10016" max="10016" width="9.26953125" style="7"/>
    <col min="10017" max="10022" width="17" style="7" customWidth="1"/>
    <col min="10023" max="10023" width="9.26953125" style="7" customWidth="1"/>
    <col min="10024" max="10251" width="9.26953125" style="7"/>
    <col min="10252" max="10252" width="16" style="7" customWidth="1"/>
    <col min="10253" max="10253" width="12.7265625" style="7" customWidth="1"/>
    <col min="10254" max="10254" width="12" style="7" customWidth="1"/>
    <col min="10255" max="10255" width="16" style="7" customWidth="1"/>
    <col min="10256" max="10256" width="55" style="7" bestFit="1" customWidth="1"/>
    <col min="10257" max="10257" width="3.26953125" style="7" customWidth="1"/>
    <col min="10258" max="10258" width="16" style="7" customWidth="1"/>
    <col min="10259" max="10259" width="16.26953125" style="7" customWidth="1"/>
    <col min="10260" max="10260" width="14.7265625" style="7" bestFit="1" customWidth="1"/>
    <col min="10261" max="10261" width="3.453125" style="7" customWidth="1"/>
    <col min="10262" max="10262" width="15.7265625" style="7" customWidth="1"/>
    <col min="10263" max="10263" width="21" style="7" customWidth="1"/>
    <col min="10264" max="10264" width="3.7265625" style="7" customWidth="1"/>
    <col min="10265" max="10265" width="16.7265625" style="7" customWidth="1"/>
    <col min="10266" max="10266" width="21.453125" style="7" customWidth="1"/>
    <col min="10267" max="10267" width="13.54296875" style="7" customWidth="1"/>
    <col min="10268" max="10268" width="2.26953125" style="7" customWidth="1"/>
    <col min="10269" max="10269" width="16.54296875" style="7" customWidth="1"/>
    <col min="10270" max="10270" width="14.54296875" style="7" customWidth="1"/>
    <col min="10271" max="10271" width="41.26953125" style="7" customWidth="1"/>
    <col min="10272" max="10272" width="9.26953125" style="7"/>
    <col min="10273" max="10278" width="17" style="7" customWidth="1"/>
    <col min="10279" max="10279" width="9.26953125" style="7" customWidth="1"/>
    <col min="10280" max="10507" width="9.26953125" style="7"/>
    <col min="10508" max="10508" width="16" style="7" customWidth="1"/>
    <col min="10509" max="10509" width="12.7265625" style="7" customWidth="1"/>
    <col min="10510" max="10510" width="12" style="7" customWidth="1"/>
    <col min="10511" max="10511" width="16" style="7" customWidth="1"/>
    <col min="10512" max="10512" width="55" style="7" bestFit="1" customWidth="1"/>
    <col min="10513" max="10513" width="3.26953125" style="7" customWidth="1"/>
    <col min="10514" max="10514" width="16" style="7" customWidth="1"/>
    <col min="10515" max="10515" width="16.26953125" style="7" customWidth="1"/>
    <col min="10516" max="10516" width="14.7265625" style="7" bestFit="1" customWidth="1"/>
    <col min="10517" max="10517" width="3.453125" style="7" customWidth="1"/>
    <col min="10518" max="10518" width="15.7265625" style="7" customWidth="1"/>
    <col min="10519" max="10519" width="21" style="7" customWidth="1"/>
    <col min="10520" max="10520" width="3.7265625" style="7" customWidth="1"/>
    <col min="10521" max="10521" width="16.7265625" style="7" customWidth="1"/>
    <col min="10522" max="10522" width="21.453125" style="7" customWidth="1"/>
    <col min="10523" max="10523" width="13.54296875" style="7" customWidth="1"/>
    <col min="10524" max="10524" width="2.26953125" style="7" customWidth="1"/>
    <col min="10525" max="10525" width="16.54296875" style="7" customWidth="1"/>
    <col min="10526" max="10526" width="14.54296875" style="7" customWidth="1"/>
    <col min="10527" max="10527" width="41.26953125" style="7" customWidth="1"/>
    <col min="10528" max="10528" width="9.26953125" style="7"/>
    <col min="10529" max="10534" width="17" style="7" customWidth="1"/>
    <col min="10535" max="10535" width="9.26953125" style="7" customWidth="1"/>
    <col min="10536" max="10763" width="9.26953125" style="7"/>
    <col min="10764" max="10764" width="16" style="7" customWidth="1"/>
    <col min="10765" max="10765" width="12.7265625" style="7" customWidth="1"/>
    <col min="10766" max="10766" width="12" style="7" customWidth="1"/>
    <col min="10767" max="10767" width="16" style="7" customWidth="1"/>
    <col min="10768" max="10768" width="55" style="7" bestFit="1" customWidth="1"/>
    <col min="10769" max="10769" width="3.26953125" style="7" customWidth="1"/>
    <col min="10770" max="10770" width="16" style="7" customWidth="1"/>
    <col min="10771" max="10771" width="16.26953125" style="7" customWidth="1"/>
    <col min="10772" max="10772" width="14.7265625" style="7" bestFit="1" customWidth="1"/>
    <col min="10773" max="10773" width="3.453125" style="7" customWidth="1"/>
    <col min="10774" max="10774" width="15.7265625" style="7" customWidth="1"/>
    <col min="10775" max="10775" width="21" style="7" customWidth="1"/>
    <col min="10776" max="10776" width="3.7265625" style="7" customWidth="1"/>
    <col min="10777" max="10777" width="16.7265625" style="7" customWidth="1"/>
    <col min="10778" max="10778" width="21.453125" style="7" customWidth="1"/>
    <col min="10779" max="10779" width="13.54296875" style="7" customWidth="1"/>
    <col min="10780" max="10780" width="2.26953125" style="7" customWidth="1"/>
    <col min="10781" max="10781" width="16.54296875" style="7" customWidth="1"/>
    <col min="10782" max="10782" width="14.54296875" style="7" customWidth="1"/>
    <col min="10783" max="10783" width="41.26953125" style="7" customWidth="1"/>
    <col min="10784" max="10784" width="9.26953125" style="7"/>
    <col min="10785" max="10790" width="17" style="7" customWidth="1"/>
    <col min="10791" max="10791" width="9.26953125" style="7" customWidth="1"/>
    <col min="10792" max="11019" width="9.26953125" style="7"/>
    <col min="11020" max="11020" width="16" style="7" customWidth="1"/>
    <col min="11021" max="11021" width="12.7265625" style="7" customWidth="1"/>
    <col min="11022" max="11022" width="12" style="7" customWidth="1"/>
    <col min="11023" max="11023" width="16" style="7" customWidth="1"/>
    <col min="11024" max="11024" width="55" style="7" bestFit="1" customWidth="1"/>
    <col min="11025" max="11025" width="3.26953125" style="7" customWidth="1"/>
    <col min="11026" max="11026" width="16" style="7" customWidth="1"/>
    <col min="11027" max="11027" width="16.26953125" style="7" customWidth="1"/>
    <col min="11028" max="11028" width="14.7265625" style="7" bestFit="1" customWidth="1"/>
    <col min="11029" max="11029" width="3.453125" style="7" customWidth="1"/>
    <col min="11030" max="11030" width="15.7265625" style="7" customWidth="1"/>
    <col min="11031" max="11031" width="21" style="7" customWidth="1"/>
    <col min="11032" max="11032" width="3.7265625" style="7" customWidth="1"/>
    <col min="11033" max="11033" width="16.7265625" style="7" customWidth="1"/>
    <col min="11034" max="11034" width="21.453125" style="7" customWidth="1"/>
    <col min="11035" max="11035" width="13.54296875" style="7" customWidth="1"/>
    <col min="11036" max="11036" width="2.26953125" style="7" customWidth="1"/>
    <col min="11037" max="11037" width="16.54296875" style="7" customWidth="1"/>
    <col min="11038" max="11038" width="14.54296875" style="7" customWidth="1"/>
    <col min="11039" max="11039" width="41.26953125" style="7" customWidth="1"/>
    <col min="11040" max="11040" width="9.26953125" style="7"/>
    <col min="11041" max="11046" width="17" style="7" customWidth="1"/>
    <col min="11047" max="11047" width="9.26953125" style="7" customWidth="1"/>
    <col min="11048" max="11275" width="9.26953125" style="7"/>
    <col min="11276" max="11276" width="16" style="7" customWidth="1"/>
    <col min="11277" max="11277" width="12.7265625" style="7" customWidth="1"/>
    <col min="11278" max="11278" width="12" style="7" customWidth="1"/>
    <col min="11279" max="11279" width="16" style="7" customWidth="1"/>
    <col min="11280" max="11280" width="55" style="7" bestFit="1" customWidth="1"/>
    <col min="11281" max="11281" width="3.26953125" style="7" customWidth="1"/>
    <col min="11282" max="11282" width="16" style="7" customWidth="1"/>
    <col min="11283" max="11283" width="16.26953125" style="7" customWidth="1"/>
    <col min="11284" max="11284" width="14.7265625" style="7" bestFit="1" customWidth="1"/>
    <col min="11285" max="11285" width="3.453125" style="7" customWidth="1"/>
    <col min="11286" max="11286" width="15.7265625" style="7" customWidth="1"/>
    <col min="11287" max="11287" width="21" style="7" customWidth="1"/>
    <col min="11288" max="11288" width="3.7265625" style="7" customWidth="1"/>
    <col min="11289" max="11289" width="16.7265625" style="7" customWidth="1"/>
    <col min="11290" max="11290" width="21.453125" style="7" customWidth="1"/>
    <col min="11291" max="11291" width="13.54296875" style="7" customWidth="1"/>
    <col min="11292" max="11292" width="2.26953125" style="7" customWidth="1"/>
    <col min="11293" max="11293" width="16.54296875" style="7" customWidth="1"/>
    <col min="11294" max="11294" width="14.54296875" style="7" customWidth="1"/>
    <col min="11295" max="11295" width="41.26953125" style="7" customWidth="1"/>
    <col min="11296" max="11296" width="9.26953125" style="7"/>
    <col min="11297" max="11302" width="17" style="7" customWidth="1"/>
    <col min="11303" max="11303" width="9.26953125" style="7" customWidth="1"/>
    <col min="11304" max="11531" width="9.26953125" style="7"/>
    <col min="11532" max="11532" width="16" style="7" customWidth="1"/>
    <col min="11533" max="11533" width="12.7265625" style="7" customWidth="1"/>
    <col min="11534" max="11534" width="12" style="7" customWidth="1"/>
    <col min="11535" max="11535" width="16" style="7" customWidth="1"/>
    <col min="11536" max="11536" width="55" style="7" bestFit="1" customWidth="1"/>
    <col min="11537" max="11537" width="3.26953125" style="7" customWidth="1"/>
    <col min="11538" max="11538" width="16" style="7" customWidth="1"/>
    <col min="11539" max="11539" width="16.26953125" style="7" customWidth="1"/>
    <col min="11540" max="11540" width="14.7265625" style="7" bestFit="1" customWidth="1"/>
    <col min="11541" max="11541" width="3.453125" style="7" customWidth="1"/>
    <col min="11542" max="11542" width="15.7265625" style="7" customWidth="1"/>
    <col min="11543" max="11543" width="21" style="7" customWidth="1"/>
    <col min="11544" max="11544" width="3.7265625" style="7" customWidth="1"/>
    <col min="11545" max="11545" width="16.7265625" style="7" customWidth="1"/>
    <col min="11546" max="11546" width="21.453125" style="7" customWidth="1"/>
    <col min="11547" max="11547" width="13.54296875" style="7" customWidth="1"/>
    <col min="11548" max="11548" width="2.26953125" style="7" customWidth="1"/>
    <col min="11549" max="11549" width="16.54296875" style="7" customWidth="1"/>
    <col min="11550" max="11550" width="14.54296875" style="7" customWidth="1"/>
    <col min="11551" max="11551" width="41.26953125" style="7" customWidth="1"/>
    <col min="11552" max="11552" width="9.26953125" style="7"/>
    <col min="11553" max="11558" width="17" style="7" customWidth="1"/>
    <col min="11559" max="11559" width="9.26953125" style="7" customWidth="1"/>
    <col min="11560" max="11787" width="9.26953125" style="7"/>
    <col min="11788" max="11788" width="16" style="7" customWidth="1"/>
    <col min="11789" max="11789" width="12.7265625" style="7" customWidth="1"/>
    <col min="11790" max="11790" width="12" style="7" customWidth="1"/>
    <col min="11791" max="11791" width="16" style="7" customWidth="1"/>
    <col min="11792" max="11792" width="55" style="7" bestFit="1" customWidth="1"/>
    <col min="11793" max="11793" width="3.26953125" style="7" customWidth="1"/>
    <col min="11794" max="11794" width="16" style="7" customWidth="1"/>
    <col min="11795" max="11795" width="16.26953125" style="7" customWidth="1"/>
    <col min="11796" max="11796" width="14.7265625" style="7" bestFit="1" customWidth="1"/>
    <col min="11797" max="11797" width="3.453125" style="7" customWidth="1"/>
    <col min="11798" max="11798" width="15.7265625" style="7" customWidth="1"/>
    <col min="11799" max="11799" width="21" style="7" customWidth="1"/>
    <col min="11800" max="11800" width="3.7265625" style="7" customWidth="1"/>
    <col min="11801" max="11801" width="16.7265625" style="7" customWidth="1"/>
    <col min="11802" max="11802" width="21.453125" style="7" customWidth="1"/>
    <col min="11803" max="11803" width="13.54296875" style="7" customWidth="1"/>
    <col min="11804" max="11804" width="2.26953125" style="7" customWidth="1"/>
    <col min="11805" max="11805" width="16.54296875" style="7" customWidth="1"/>
    <col min="11806" max="11806" width="14.54296875" style="7" customWidth="1"/>
    <col min="11807" max="11807" width="41.26953125" style="7" customWidth="1"/>
    <col min="11808" max="11808" width="9.26953125" style="7"/>
    <col min="11809" max="11814" width="17" style="7" customWidth="1"/>
    <col min="11815" max="11815" width="9.26953125" style="7" customWidth="1"/>
    <col min="11816" max="12043" width="9.26953125" style="7"/>
    <col min="12044" max="12044" width="16" style="7" customWidth="1"/>
    <col min="12045" max="12045" width="12.7265625" style="7" customWidth="1"/>
    <col min="12046" max="12046" width="12" style="7" customWidth="1"/>
    <col min="12047" max="12047" width="16" style="7" customWidth="1"/>
    <col min="12048" max="12048" width="55" style="7" bestFit="1" customWidth="1"/>
    <col min="12049" max="12049" width="3.26953125" style="7" customWidth="1"/>
    <col min="12050" max="12050" width="16" style="7" customWidth="1"/>
    <col min="12051" max="12051" width="16.26953125" style="7" customWidth="1"/>
    <col min="12052" max="12052" width="14.7265625" style="7" bestFit="1" customWidth="1"/>
    <col min="12053" max="12053" width="3.453125" style="7" customWidth="1"/>
    <col min="12054" max="12054" width="15.7265625" style="7" customWidth="1"/>
    <col min="12055" max="12055" width="21" style="7" customWidth="1"/>
    <col min="12056" max="12056" width="3.7265625" style="7" customWidth="1"/>
    <col min="12057" max="12057" width="16.7265625" style="7" customWidth="1"/>
    <col min="12058" max="12058" width="21.453125" style="7" customWidth="1"/>
    <col min="12059" max="12059" width="13.54296875" style="7" customWidth="1"/>
    <col min="12060" max="12060" width="2.26953125" style="7" customWidth="1"/>
    <col min="12061" max="12061" width="16.54296875" style="7" customWidth="1"/>
    <col min="12062" max="12062" width="14.54296875" style="7" customWidth="1"/>
    <col min="12063" max="12063" width="41.26953125" style="7" customWidth="1"/>
    <col min="12064" max="12064" width="9.26953125" style="7"/>
    <col min="12065" max="12070" width="17" style="7" customWidth="1"/>
    <col min="12071" max="12071" width="9.26953125" style="7" customWidth="1"/>
    <col min="12072" max="12299" width="9.26953125" style="7"/>
    <col min="12300" max="12300" width="16" style="7" customWidth="1"/>
    <col min="12301" max="12301" width="12.7265625" style="7" customWidth="1"/>
    <col min="12302" max="12302" width="12" style="7" customWidth="1"/>
    <col min="12303" max="12303" width="16" style="7" customWidth="1"/>
    <col min="12304" max="12304" width="55" style="7" bestFit="1" customWidth="1"/>
    <col min="12305" max="12305" width="3.26953125" style="7" customWidth="1"/>
    <col min="12306" max="12306" width="16" style="7" customWidth="1"/>
    <col min="12307" max="12307" width="16.26953125" style="7" customWidth="1"/>
    <col min="12308" max="12308" width="14.7265625" style="7" bestFit="1" customWidth="1"/>
    <col min="12309" max="12309" width="3.453125" style="7" customWidth="1"/>
    <col min="12310" max="12310" width="15.7265625" style="7" customWidth="1"/>
    <col min="12311" max="12311" width="21" style="7" customWidth="1"/>
    <col min="12312" max="12312" width="3.7265625" style="7" customWidth="1"/>
    <col min="12313" max="12313" width="16.7265625" style="7" customWidth="1"/>
    <col min="12314" max="12314" width="21.453125" style="7" customWidth="1"/>
    <col min="12315" max="12315" width="13.54296875" style="7" customWidth="1"/>
    <col min="12316" max="12316" width="2.26953125" style="7" customWidth="1"/>
    <col min="12317" max="12317" width="16.54296875" style="7" customWidth="1"/>
    <col min="12318" max="12318" width="14.54296875" style="7" customWidth="1"/>
    <col min="12319" max="12319" width="41.26953125" style="7" customWidth="1"/>
    <col min="12320" max="12320" width="9.26953125" style="7"/>
    <col min="12321" max="12326" width="17" style="7" customWidth="1"/>
    <col min="12327" max="12327" width="9.26953125" style="7" customWidth="1"/>
    <col min="12328" max="12555" width="9.26953125" style="7"/>
    <col min="12556" max="12556" width="16" style="7" customWidth="1"/>
    <col min="12557" max="12557" width="12.7265625" style="7" customWidth="1"/>
    <col min="12558" max="12558" width="12" style="7" customWidth="1"/>
    <col min="12559" max="12559" width="16" style="7" customWidth="1"/>
    <col min="12560" max="12560" width="55" style="7" bestFit="1" customWidth="1"/>
    <col min="12561" max="12561" width="3.26953125" style="7" customWidth="1"/>
    <col min="12562" max="12562" width="16" style="7" customWidth="1"/>
    <col min="12563" max="12563" width="16.26953125" style="7" customWidth="1"/>
    <col min="12564" max="12564" width="14.7265625" style="7" bestFit="1" customWidth="1"/>
    <col min="12565" max="12565" width="3.453125" style="7" customWidth="1"/>
    <col min="12566" max="12566" width="15.7265625" style="7" customWidth="1"/>
    <col min="12567" max="12567" width="21" style="7" customWidth="1"/>
    <col min="12568" max="12568" width="3.7265625" style="7" customWidth="1"/>
    <col min="12569" max="12569" width="16.7265625" style="7" customWidth="1"/>
    <col min="12570" max="12570" width="21.453125" style="7" customWidth="1"/>
    <col min="12571" max="12571" width="13.54296875" style="7" customWidth="1"/>
    <col min="12572" max="12572" width="2.26953125" style="7" customWidth="1"/>
    <col min="12573" max="12573" width="16.54296875" style="7" customWidth="1"/>
    <col min="12574" max="12574" width="14.54296875" style="7" customWidth="1"/>
    <col min="12575" max="12575" width="41.26953125" style="7" customWidth="1"/>
    <col min="12576" max="12576" width="9.26953125" style="7"/>
    <col min="12577" max="12582" width="17" style="7" customWidth="1"/>
    <col min="12583" max="12583" width="9.26953125" style="7" customWidth="1"/>
    <col min="12584" max="12811" width="9.26953125" style="7"/>
    <col min="12812" max="12812" width="16" style="7" customWidth="1"/>
    <col min="12813" max="12813" width="12.7265625" style="7" customWidth="1"/>
    <col min="12814" max="12814" width="12" style="7" customWidth="1"/>
    <col min="12815" max="12815" width="16" style="7" customWidth="1"/>
    <col min="12816" max="12816" width="55" style="7" bestFit="1" customWidth="1"/>
    <col min="12817" max="12817" width="3.26953125" style="7" customWidth="1"/>
    <col min="12818" max="12818" width="16" style="7" customWidth="1"/>
    <col min="12819" max="12819" width="16.26953125" style="7" customWidth="1"/>
    <col min="12820" max="12820" width="14.7265625" style="7" bestFit="1" customWidth="1"/>
    <col min="12821" max="12821" width="3.453125" style="7" customWidth="1"/>
    <col min="12822" max="12822" width="15.7265625" style="7" customWidth="1"/>
    <col min="12823" max="12823" width="21" style="7" customWidth="1"/>
    <col min="12824" max="12824" width="3.7265625" style="7" customWidth="1"/>
    <col min="12825" max="12825" width="16.7265625" style="7" customWidth="1"/>
    <col min="12826" max="12826" width="21.453125" style="7" customWidth="1"/>
    <col min="12827" max="12827" width="13.54296875" style="7" customWidth="1"/>
    <col min="12828" max="12828" width="2.26953125" style="7" customWidth="1"/>
    <col min="12829" max="12829" width="16.54296875" style="7" customWidth="1"/>
    <col min="12830" max="12830" width="14.54296875" style="7" customWidth="1"/>
    <col min="12831" max="12831" width="41.26953125" style="7" customWidth="1"/>
    <col min="12832" max="12832" width="9.26953125" style="7"/>
    <col min="12833" max="12838" width="17" style="7" customWidth="1"/>
    <col min="12839" max="12839" width="9.26953125" style="7" customWidth="1"/>
    <col min="12840" max="13067" width="9.26953125" style="7"/>
    <col min="13068" max="13068" width="16" style="7" customWidth="1"/>
    <col min="13069" max="13069" width="12.7265625" style="7" customWidth="1"/>
    <col min="13070" max="13070" width="12" style="7" customWidth="1"/>
    <col min="13071" max="13071" width="16" style="7" customWidth="1"/>
    <col min="13072" max="13072" width="55" style="7" bestFit="1" customWidth="1"/>
    <col min="13073" max="13073" width="3.26953125" style="7" customWidth="1"/>
    <col min="13074" max="13074" width="16" style="7" customWidth="1"/>
    <col min="13075" max="13075" width="16.26953125" style="7" customWidth="1"/>
    <col min="13076" max="13076" width="14.7265625" style="7" bestFit="1" customWidth="1"/>
    <col min="13077" max="13077" width="3.453125" style="7" customWidth="1"/>
    <col min="13078" max="13078" width="15.7265625" style="7" customWidth="1"/>
    <col min="13079" max="13079" width="21" style="7" customWidth="1"/>
    <col min="13080" max="13080" width="3.7265625" style="7" customWidth="1"/>
    <col min="13081" max="13081" width="16.7265625" style="7" customWidth="1"/>
    <col min="13082" max="13082" width="21.453125" style="7" customWidth="1"/>
    <col min="13083" max="13083" width="13.54296875" style="7" customWidth="1"/>
    <col min="13084" max="13084" width="2.26953125" style="7" customWidth="1"/>
    <col min="13085" max="13085" width="16.54296875" style="7" customWidth="1"/>
    <col min="13086" max="13086" width="14.54296875" style="7" customWidth="1"/>
    <col min="13087" max="13087" width="41.26953125" style="7" customWidth="1"/>
    <col min="13088" max="13088" width="9.26953125" style="7"/>
    <col min="13089" max="13094" width="17" style="7" customWidth="1"/>
    <col min="13095" max="13095" width="9.26953125" style="7" customWidth="1"/>
    <col min="13096" max="13323" width="9.26953125" style="7"/>
    <col min="13324" max="13324" width="16" style="7" customWidth="1"/>
    <col min="13325" max="13325" width="12.7265625" style="7" customWidth="1"/>
    <col min="13326" max="13326" width="12" style="7" customWidth="1"/>
    <col min="13327" max="13327" width="16" style="7" customWidth="1"/>
    <col min="13328" max="13328" width="55" style="7" bestFit="1" customWidth="1"/>
    <col min="13329" max="13329" width="3.26953125" style="7" customWidth="1"/>
    <col min="13330" max="13330" width="16" style="7" customWidth="1"/>
    <col min="13331" max="13331" width="16.26953125" style="7" customWidth="1"/>
    <col min="13332" max="13332" width="14.7265625" style="7" bestFit="1" customWidth="1"/>
    <col min="13333" max="13333" width="3.453125" style="7" customWidth="1"/>
    <col min="13334" max="13334" width="15.7265625" style="7" customWidth="1"/>
    <col min="13335" max="13335" width="21" style="7" customWidth="1"/>
    <col min="13336" max="13336" width="3.7265625" style="7" customWidth="1"/>
    <col min="13337" max="13337" width="16.7265625" style="7" customWidth="1"/>
    <col min="13338" max="13338" width="21.453125" style="7" customWidth="1"/>
    <col min="13339" max="13339" width="13.54296875" style="7" customWidth="1"/>
    <col min="13340" max="13340" width="2.26953125" style="7" customWidth="1"/>
    <col min="13341" max="13341" width="16.54296875" style="7" customWidth="1"/>
    <col min="13342" max="13342" width="14.54296875" style="7" customWidth="1"/>
    <col min="13343" max="13343" width="41.26953125" style="7" customWidth="1"/>
    <col min="13344" max="13344" width="9.26953125" style="7"/>
    <col min="13345" max="13350" width="17" style="7" customWidth="1"/>
    <col min="13351" max="13351" width="9.26953125" style="7" customWidth="1"/>
    <col min="13352" max="13579" width="9.26953125" style="7"/>
    <col min="13580" max="13580" width="16" style="7" customWidth="1"/>
    <col min="13581" max="13581" width="12.7265625" style="7" customWidth="1"/>
    <col min="13582" max="13582" width="12" style="7" customWidth="1"/>
    <col min="13583" max="13583" width="16" style="7" customWidth="1"/>
    <col min="13584" max="13584" width="55" style="7" bestFit="1" customWidth="1"/>
    <col min="13585" max="13585" width="3.26953125" style="7" customWidth="1"/>
    <col min="13586" max="13586" width="16" style="7" customWidth="1"/>
    <col min="13587" max="13587" width="16.26953125" style="7" customWidth="1"/>
    <col min="13588" max="13588" width="14.7265625" style="7" bestFit="1" customWidth="1"/>
    <col min="13589" max="13589" width="3.453125" style="7" customWidth="1"/>
    <col min="13590" max="13590" width="15.7265625" style="7" customWidth="1"/>
    <col min="13591" max="13591" width="21" style="7" customWidth="1"/>
    <col min="13592" max="13592" width="3.7265625" style="7" customWidth="1"/>
    <col min="13593" max="13593" width="16.7265625" style="7" customWidth="1"/>
    <col min="13594" max="13594" width="21.453125" style="7" customWidth="1"/>
    <col min="13595" max="13595" width="13.54296875" style="7" customWidth="1"/>
    <col min="13596" max="13596" width="2.26953125" style="7" customWidth="1"/>
    <col min="13597" max="13597" width="16.54296875" style="7" customWidth="1"/>
    <col min="13598" max="13598" width="14.54296875" style="7" customWidth="1"/>
    <col min="13599" max="13599" width="41.26953125" style="7" customWidth="1"/>
    <col min="13600" max="13600" width="9.26953125" style="7"/>
    <col min="13601" max="13606" width="17" style="7" customWidth="1"/>
    <col min="13607" max="13607" width="9.26953125" style="7" customWidth="1"/>
    <col min="13608" max="13835" width="9.26953125" style="7"/>
    <col min="13836" max="13836" width="16" style="7" customWidth="1"/>
    <col min="13837" max="13837" width="12.7265625" style="7" customWidth="1"/>
    <col min="13838" max="13838" width="12" style="7" customWidth="1"/>
    <col min="13839" max="13839" width="16" style="7" customWidth="1"/>
    <col min="13840" max="13840" width="55" style="7" bestFit="1" customWidth="1"/>
    <col min="13841" max="13841" width="3.26953125" style="7" customWidth="1"/>
    <col min="13842" max="13842" width="16" style="7" customWidth="1"/>
    <col min="13843" max="13843" width="16.26953125" style="7" customWidth="1"/>
    <col min="13844" max="13844" width="14.7265625" style="7" bestFit="1" customWidth="1"/>
    <col min="13845" max="13845" width="3.453125" style="7" customWidth="1"/>
    <col min="13846" max="13846" width="15.7265625" style="7" customWidth="1"/>
    <col min="13847" max="13847" width="21" style="7" customWidth="1"/>
    <col min="13848" max="13848" width="3.7265625" style="7" customWidth="1"/>
    <col min="13849" max="13849" width="16.7265625" style="7" customWidth="1"/>
    <col min="13850" max="13850" width="21.453125" style="7" customWidth="1"/>
    <col min="13851" max="13851" width="13.54296875" style="7" customWidth="1"/>
    <col min="13852" max="13852" width="2.26953125" style="7" customWidth="1"/>
    <col min="13853" max="13853" width="16.54296875" style="7" customWidth="1"/>
    <col min="13854" max="13854" width="14.54296875" style="7" customWidth="1"/>
    <col min="13855" max="13855" width="41.26953125" style="7" customWidth="1"/>
    <col min="13856" max="13856" width="9.26953125" style="7"/>
    <col min="13857" max="13862" width="17" style="7" customWidth="1"/>
    <col min="13863" max="13863" width="9.26953125" style="7" customWidth="1"/>
    <col min="13864" max="14091" width="9.26953125" style="7"/>
    <col min="14092" max="14092" width="16" style="7" customWidth="1"/>
    <col min="14093" max="14093" width="12.7265625" style="7" customWidth="1"/>
    <col min="14094" max="14094" width="12" style="7" customWidth="1"/>
    <col min="14095" max="14095" width="16" style="7" customWidth="1"/>
    <col min="14096" max="14096" width="55" style="7" bestFit="1" customWidth="1"/>
    <col min="14097" max="14097" width="3.26953125" style="7" customWidth="1"/>
    <col min="14098" max="14098" width="16" style="7" customWidth="1"/>
    <col min="14099" max="14099" width="16.26953125" style="7" customWidth="1"/>
    <col min="14100" max="14100" width="14.7265625" style="7" bestFit="1" customWidth="1"/>
    <col min="14101" max="14101" width="3.453125" style="7" customWidth="1"/>
    <col min="14102" max="14102" width="15.7265625" style="7" customWidth="1"/>
    <col min="14103" max="14103" width="21" style="7" customWidth="1"/>
    <col min="14104" max="14104" width="3.7265625" style="7" customWidth="1"/>
    <col min="14105" max="14105" width="16.7265625" style="7" customWidth="1"/>
    <col min="14106" max="14106" width="21.453125" style="7" customWidth="1"/>
    <col min="14107" max="14107" width="13.54296875" style="7" customWidth="1"/>
    <col min="14108" max="14108" width="2.26953125" style="7" customWidth="1"/>
    <col min="14109" max="14109" width="16.54296875" style="7" customWidth="1"/>
    <col min="14110" max="14110" width="14.54296875" style="7" customWidth="1"/>
    <col min="14111" max="14111" width="41.26953125" style="7" customWidth="1"/>
    <col min="14112" max="14112" width="9.26953125" style="7"/>
    <col min="14113" max="14118" width="17" style="7" customWidth="1"/>
    <col min="14119" max="14119" width="9.26953125" style="7" customWidth="1"/>
    <col min="14120" max="14347" width="9.26953125" style="7"/>
    <col min="14348" max="14348" width="16" style="7" customWidth="1"/>
    <col min="14349" max="14349" width="12.7265625" style="7" customWidth="1"/>
    <col min="14350" max="14350" width="12" style="7" customWidth="1"/>
    <col min="14351" max="14351" width="16" style="7" customWidth="1"/>
    <col min="14352" max="14352" width="55" style="7" bestFit="1" customWidth="1"/>
    <col min="14353" max="14353" width="3.26953125" style="7" customWidth="1"/>
    <col min="14354" max="14354" width="16" style="7" customWidth="1"/>
    <col min="14355" max="14355" width="16.26953125" style="7" customWidth="1"/>
    <col min="14356" max="14356" width="14.7265625" style="7" bestFit="1" customWidth="1"/>
    <col min="14357" max="14357" width="3.453125" style="7" customWidth="1"/>
    <col min="14358" max="14358" width="15.7265625" style="7" customWidth="1"/>
    <col min="14359" max="14359" width="21" style="7" customWidth="1"/>
    <col min="14360" max="14360" width="3.7265625" style="7" customWidth="1"/>
    <col min="14361" max="14361" width="16.7265625" style="7" customWidth="1"/>
    <col min="14362" max="14362" width="21.453125" style="7" customWidth="1"/>
    <col min="14363" max="14363" width="13.54296875" style="7" customWidth="1"/>
    <col min="14364" max="14364" width="2.26953125" style="7" customWidth="1"/>
    <col min="14365" max="14365" width="16.54296875" style="7" customWidth="1"/>
    <col min="14366" max="14366" width="14.54296875" style="7" customWidth="1"/>
    <col min="14367" max="14367" width="41.26953125" style="7" customWidth="1"/>
    <col min="14368" max="14368" width="9.26953125" style="7"/>
    <col min="14369" max="14374" width="17" style="7" customWidth="1"/>
    <col min="14375" max="14375" width="9.26953125" style="7" customWidth="1"/>
    <col min="14376" max="14603" width="9.26953125" style="7"/>
    <col min="14604" max="14604" width="16" style="7" customWidth="1"/>
    <col min="14605" max="14605" width="12.7265625" style="7" customWidth="1"/>
    <col min="14606" max="14606" width="12" style="7" customWidth="1"/>
    <col min="14607" max="14607" width="16" style="7" customWidth="1"/>
    <col min="14608" max="14608" width="55" style="7" bestFit="1" customWidth="1"/>
    <col min="14609" max="14609" width="3.26953125" style="7" customWidth="1"/>
    <col min="14610" max="14610" width="16" style="7" customWidth="1"/>
    <col min="14611" max="14611" width="16.26953125" style="7" customWidth="1"/>
    <col min="14612" max="14612" width="14.7265625" style="7" bestFit="1" customWidth="1"/>
    <col min="14613" max="14613" width="3.453125" style="7" customWidth="1"/>
    <col min="14614" max="14614" width="15.7265625" style="7" customWidth="1"/>
    <col min="14615" max="14615" width="21" style="7" customWidth="1"/>
    <col min="14616" max="14616" width="3.7265625" style="7" customWidth="1"/>
    <col min="14617" max="14617" width="16.7265625" style="7" customWidth="1"/>
    <col min="14618" max="14618" width="21.453125" style="7" customWidth="1"/>
    <col min="14619" max="14619" width="13.54296875" style="7" customWidth="1"/>
    <col min="14620" max="14620" width="2.26953125" style="7" customWidth="1"/>
    <col min="14621" max="14621" width="16.54296875" style="7" customWidth="1"/>
    <col min="14622" max="14622" width="14.54296875" style="7" customWidth="1"/>
    <col min="14623" max="14623" width="41.26953125" style="7" customWidth="1"/>
    <col min="14624" max="14624" width="9.26953125" style="7"/>
    <col min="14625" max="14630" width="17" style="7" customWidth="1"/>
    <col min="14631" max="14631" width="9.26953125" style="7" customWidth="1"/>
    <col min="14632" max="14859" width="9.26953125" style="7"/>
    <col min="14860" max="14860" width="16" style="7" customWidth="1"/>
    <col min="14861" max="14861" width="12.7265625" style="7" customWidth="1"/>
    <col min="14862" max="14862" width="12" style="7" customWidth="1"/>
    <col min="14863" max="14863" width="16" style="7" customWidth="1"/>
    <col min="14864" max="14864" width="55" style="7" bestFit="1" customWidth="1"/>
    <col min="14865" max="14865" width="3.26953125" style="7" customWidth="1"/>
    <col min="14866" max="14866" width="16" style="7" customWidth="1"/>
    <col min="14867" max="14867" width="16.26953125" style="7" customWidth="1"/>
    <col min="14868" max="14868" width="14.7265625" style="7" bestFit="1" customWidth="1"/>
    <col min="14869" max="14869" width="3.453125" style="7" customWidth="1"/>
    <col min="14870" max="14870" width="15.7265625" style="7" customWidth="1"/>
    <col min="14871" max="14871" width="21" style="7" customWidth="1"/>
    <col min="14872" max="14872" width="3.7265625" style="7" customWidth="1"/>
    <col min="14873" max="14873" width="16.7265625" style="7" customWidth="1"/>
    <col min="14874" max="14874" width="21.453125" style="7" customWidth="1"/>
    <col min="14875" max="14875" width="13.54296875" style="7" customWidth="1"/>
    <col min="14876" max="14876" width="2.26953125" style="7" customWidth="1"/>
    <col min="14877" max="14877" width="16.54296875" style="7" customWidth="1"/>
    <col min="14878" max="14878" width="14.54296875" style="7" customWidth="1"/>
    <col min="14879" max="14879" width="41.26953125" style="7" customWidth="1"/>
    <col min="14880" max="14880" width="9.26953125" style="7"/>
    <col min="14881" max="14886" width="17" style="7" customWidth="1"/>
    <col min="14887" max="14887" width="9.26953125" style="7" customWidth="1"/>
    <col min="14888" max="15115" width="9.26953125" style="7"/>
    <col min="15116" max="15116" width="16" style="7" customWidth="1"/>
    <col min="15117" max="15117" width="12.7265625" style="7" customWidth="1"/>
    <col min="15118" max="15118" width="12" style="7" customWidth="1"/>
    <col min="15119" max="15119" width="16" style="7" customWidth="1"/>
    <col min="15120" max="15120" width="55" style="7" bestFit="1" customWidth="1"/>
    <col min="15121" max="15121" width="3.26953125" style="7" customWidth="1"/>
    <col min="15122" max="15122" width="16" style="7" customWidth="1"/>
    <col min="15123" max="15123" width="16.26953125" style="7" customWidth="1"/>
    <col min="15124" max="15124" width="14.7265625" style="7" bestFit="1" customWidth="1"/>
    <col min="15125" max="15125" width="3.453125" style="7" customWidth="1"/>
    <col min="15126" max="15126" width="15.7265625" style="7" customWidth="1"/>
    <col min="15127" max="15127" width="21" style="7" customWidth="1"/>
    <col min="15128" max="15128" width="3.7265625" style="7" customWidth="1"/>
    <col min="15129" max="15129" width="16.7265625" style="7" customWidth="1"/>
    <col min="15130" max="15130" width="21.453125" style="7" customWidth="1"/>
    <col min="15131" max="15131" width="13.54296875" style="7" customWidth="1"/>
    <col min="15132" max="15132" width="2.26953125" style="7" customWidth="1"/>
    <col min="15133" max="15133" width="16.54296875" style="7" customWidth="1"/>
    <col min="15134" max="15134" width="14.54296875" style="7" customWidth="1"/>
    <col min="15135" max="15135" width="41.26953125" style="7" customWidth="1"/>
    <col min="15136" max="15136" width="9.26953125" style="7"/>
    <col min="15137" max="15142" width="17" style="7" customWidth="1"/>
    <col min="15143" max="15143" width="9.26953125" style="7" customWidth="1"/>
    <col min="15144" max="15371" width="9.26953125" style="7"/>
    <col min="15372" max="15372" width="16" style="7" customWidth="1"/>
    <col min="15373" max="15373" width="12.7265625" style="7" customWidth="1"/>
    <col min="15374" max="15374" width="12" style="7" customWidth="1"/>
    <col min="15375" max="15375" width="16" style="7" customWidth="1"/>
    <col min="15376" max="15376" width="55" style="7" bestFit="1" customWidth="1"/>
    <col min="15377" max="15377" width="3.26953125" style="7" customWidth="1"/>
    <col min="15378" max="15378" width="16" style="7" customWidth="1"/>
    <col min="15379" max="15379" width="16.26953125" style="7" customWidth="1"/>
    <col min="15380" max="15380" width="14.7265625" style="7" bestFit="1" customWidth="1"/>
    <col min="15381" max="15381" width="3.453125" style="7" customWidth="1"/>
    <col min="15382" max="15382" width="15.7265625" style="7" customWidth="1"/>
    <col min="15383" max="15383" width="21" style="7" customWidth="1"/>
    <col min="15384" max="15384" width="3.7265625" style="7" customWidth="1"/>
    <col min="15385" max="15385" width="16.7265625" style="7" customWidth="1"/>
    <col min="15386" max="15386" width="21.453125" style="7" customWidth="1"/>
    <col min="15387" max="15387" width="13.54296875" style="7" customWidth="1"/>
    <col min="15388" max="15388" width="2.26953125" style="7" customWidth="1"/>
    <col min="15389" max="15389" width="16.54296875" style="7" customWidth="1"/>
    <col min="15390" max="15390" width="14.54296875" style="7" customWidth="1"/>
    <col min="15391" max="15391" width="41.26953125" style="7" customWidth="1"/>
    <col min="15392" max="15392" width="9.26953125" style="7"/>
    <col min="15393" max="15398" width="17" style="7" customWidth="1"/>
    <col min="15399" max="15399" width="9.26953125" style="7" customWidth="1"/>
    <col min="15400" max="15627" width="9.26953125" style="7"/>
    <col min="15628" max="15628" width="16" style="7" customWidth="1"/>
    <col min="15629" max="15629" width="12.7265625" style="7" customWidth="1"/>
    <col min="15630" max="15630" width="12" style="7" customWidth="1"/>
    <col min="15631" max="15631" width="16" style="7" customWidth="1"/>
    <col min="15632" max="15632" width="55" style="7" bestFit="1" customWidth="1"/>
    <col min="15633" max="15633" width="3.26953125" style="7" customWidth="1"/>
    <col min="15634" max="15634" width="16" style="7" customWidth="1"/>
    <col min="15635" max="15635" width="16.26953125" style="7" customWidth="1"/>
    <col min="15636" max="15636" width="14.7265625" style="7" bestFit="1" customWidth="1"/>
    <col min="15637" max="15637" width="3.453125" style="7" customWidth="1"/>
    <col min="15638" max="15638" width="15.7265625" style="7" customWidth="1"/>
    <col min="15639" max="15639" width="21" style="7" customWidth="1"/>
    <col min="15640" max="15640" width="3.7265625" style="7" customWidth="1"/>
    <col min="15641" max="15641" width="16.7265625" style="7" customWidth="1"/>
    <col min="15642" max="15642" width="21.453125" style="7" customWidth="1"/>
    <col min="15643" max="15643" width="13.54296875" style="7" customWidth="1"/>
    <col min="15644" max="15644" width="2.26953125" style="7" customWidth="1"/>
    <col min="15645" max="15645" width="16.54296875" style="7" customWidth="1"/>
    <col min="15646" max="15646" width="14.54296875" style="7" customWidth="1"/>
    <col min="15647" max="15647" width="41.26953125" style="7" customWidth="1"/>
    <col min="15648" max="15648" width="9.26953125" style="7"/>
    <col min="15649" max="15654" width="17" style="7" customWidth="1"/>
    <col min="15655" max="15655" width="9.26953125" style="7" customWidth="1"/>
    <col min="15656" max="15883" width="9.26953125" style="7"/>
    <col min="15884" max="15884" width="16" style="7" customWidth="1"/>
    <col min="15885" max="15885" width="12.7265625" style="7" customWidth="1"/>
    <col min="15886" max="15886" width="12" style="7" customWidth="1"/>
    <col min="15887" max="15887" width="16" style="7" customWidth="1"/>
    <col min="15888" max="15888" width="55" style="7" bestFit="1" customWidth="1"/>
    <col min="15889" max="15889" width="3.26953125" style="7" customWidth="1"/>
    <col min="15890" max="15890" width="16" style="7" customWidth="1"/>
    <col min="15891" max="15891" width="16.26953125" style="7" customWidth="1"/>
    <col min="15892" max="15892" width="14.7265625" style="7" bestFit="1" customWidth="1"/>
    <col min="15893" max="15893" width="3.453125" style="7" customWidth="1"/>
    <col min="15894" max="15894" width="15.7265625" style="7" customWidth="1"/>
    <col min="15895" max="15895" width="21" style="7" customWidth="1"/>
    <col min="15896" max="15896" width="3.7265625" style="7" customWidth="1"/>
    <col min="15897" max="15897" width="16.7265625" style="7" customWidth="1"/>
    <col min="15898" max="15898" width="21.453125" style="7" customWidth="1"/>
    <col min="15899" max="15899" width="13.54296875" style="7" customWidth="1"/>
    <col min="15900" max="15900" width="2.26953125" style="7" customWidth="1"/>
    <col min="15901" max="15901" width="16.54296875" style="7" customWidth="1"/>
    <col min="15902" max="15902" width="14.54296875" style="7" customWidth="1"/>
    <col min="15903" max="15903" width="41.26953125" style="7" customWidth="1"/>
    <col min="15904" max="15904" width="9.26953125" style="7"/>
    <col min="15905" max="15910" width="17" style="7" customWidth="1"/>
    <col min="15911" max="15911" width="9.26953125" style="7" customWidth="1"/>
    <col min="15912" max="16139" width="9.26953125" style="7"/>
    <col min="16140" max="16140" width="16" style="7" customWidth="1"/>
    <col min="16141" max="16141" width="12.7265625" style="7" customWidth="1"/>
    <col min="16142" max="16142" width="12" style="7" customWidth="1"/>
    <col min="16143" max="16143" width="16" style="7" customWidth="1"/>
    <col min="16144" max="16144" width="55" style="7" bestFit="1" customWidth="1"/>
    <col min="16145" max="16145" width="3.26953125" style="7" customWidth="1"/>
    <col min="16146" max="16146" width="16" style="7" customWidth="1"/>
    <col min="16147" max="16147" width="16.26953125" style="7" customWidth="1"/>
    <col min="16148" max="16148" width="14.7265625" style="7" bestFit="1" customWidth="1"/>
    <col min="16149" max="16149" width="3.453125" style="7" customWidth="1"/>
    <col min="16150" max="16150" width="15.7265625" style="7" customWidth="1"/>
    <col min="16151" max="16151" width="21" style="7" customWidth="1"/>
    <col min="16152" max="16152" width="3.7265625" style="7" customWidth="1"/>
    <col min="16153" max="16153" width="16.7265625" style="7" customWidth="1"/>
    <col min="16154" max="16154" width="21.453125" style="7" customWidth="1"/>
    <col min="16155" max="16155" width="13.54296875" style="7" customWidth="1"/>
    <col min="16156" max="16156" width="2.26953125" style="7" customWidth="1"/>
    <col min="16157" max="16157" width="16.54296875" style="7" customWidth="1"/>
    <col min="16158" max="16158" width="14.54296875" style="7" customWidth="1"/>
    <col min="16159" max="16159" width="41.26953125" style="7" customWidth="1"/>
    <col min="16160" max="16160" width="9.26953125" style="7"/>
    <col min="16161" max="16166" width="17" style="7" customWidth="1"/>
    <col min="16167" max="16167" width="9.26953125" style="7" customWidth="1"/>
    <col min="16168" max="16384" width="9.26953125" style="7"/>
  </cols>
  <sheetData>
    <row r="1" spans="1:51" ht="12.5" hidden="1" x14ac:dyDescent="0.25">
      <c r="A1" s="7" t="s">
        <v>54</v>
      </c>
      <c r="J1" s="7"/>
    </row>
    <row r="2" spans="1:51" ht="12.5" hidden="1" x14ac:dyDescent="0.25">
      <c r="A2" s="7" t="s">
        <v>55</v>
      </c>
      <c r="J2" s="7"/>
    </row>
    <row r="3" spans="1:51" ht="12.5" hidden="1" x14ac:dyDescent="0.25">
      <c r="A3" s="7" t="s">
        <v>56</v>
      </c>
      <c r="J3" s="7"/>
    </row>
    <row r="4" spans="1:51" ht="12.5" hidden="1" x14ac:dyDescent="0.25">
      <c r="A4" s="7" t="s">
        <v>57</v>
      </c>
      <c r="J4" s="7"/>
    </row>
    <row r="5" spans="1:51" ht="12.5" hidden="1" x14ac:dyDescent="0.25">
      <c r="A5" s="7" t="s">
        <v>58</v>
      </c>
      <c r="J5" s="7"/>
    </row>
    <row r="6" spans="1:51" ht="12.5" hidden="1" x14ac:dyDescent="0.25">
      <c r="A6" s="7" t="s">
        <v>59</v>
      </c>
      <c r="J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O6" s="7"/>
      <c r="AP6" s="7"/>
      <c r="AR6" s="7"/>
      <c r="AS6" s="7"/>
    </row>
    <row r="7" spans="1:51" x14ac:dyDescent="0.3">
      <c r="J7" s="77" t="s">
        <v>551</v>
      </c>
      <c r="L7" s="200"/>
      <c r="M7" s="7"/>
      <c r="N7" s="7"/>
      <c r="O7" s="7"/>
      <c r="P7" s="7"/>
      <c r="Q7" s="7"/>
      <c r="R7" s="7"/>
      <c r="S7" s="7"/>
      <c r="T7" s="7"/>
      <c r="U7" s="103" t="s">
        <v>60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51" x14ac:dyDescent="0.3">
      <c r="J8" s="7"/>
      <c r="AF8" s="17" t="s">
        <v>61</v>
      </c>
      <c r="AG8" s="17" t="s">
        <v>61</v>
      </c>
      <c r="AH8" s="17" t="s">
        <v>61</v>
      </c>
      <c r="AI8" s="17" t="s">
        <v>62</v>
      </c>
      <c r="AJ8" s="17" t="s">
        <v>62</v>
      </c>
      <c r="AK8" s="17" t="s">
        <v>62</v>
      </c>
      <c r="AL8" s="107" t="s">
        <v>63</v>
      </c>
    </row>
    <row r="9" spans="1:51" x14ac:dyDescent="0.3">
      <c r="J9" s="7"/>
      <c r="AF9" s="17"/>
      <c r="AG9" s="17"/>
      <c r="AH9" s="17"/>
      <c r="AI9" s="17"/>
      <c r="AJ9" s="17"/>
      <c r="AK9" s="17"/>
      <c r="AL9" s="107"/>
    </row>
    <row r="10" spans="1:51" x14ac:dyDescent="0.3">
      <c r="J10" s="7"/>
      <c r="U10" s="296"/>
      <c r="AF10" s="17"/>
      <c r="AG10" s="17"/>
      <c r="AH10" s="17"/>
      <c r="AI10" s="17"/>
      <c r="AJ10" s="17"/>
      <c r="AK10" s="17"/>
      <c r="AL10" s="107"/>
    </row>
    <row r="11" spans="1:51" ht="12.5" hidden="1" x14ac:dyDescent="0.25">
      <c r="A11" s="7" t="s">
        <v>64</v>
      </c>
      <c r="D11" s="7" t="s">
        <v>65</v>
      </c>
      <c r="E11" s="7" t="s">
        <v>66</v>
      </c>
      <c r="F11" s="7" t="s">
        <v>67</v>
      </c>
      <c r="G11" s="7" t="s">
        <v>68</v>
      </c>
      <c r="H11" s="7" t="s">
        <v>69</v>
      </c>
      <c r="J11" s="7"/>
      <c r="N11" s="16" t="s">
        <v>70</v>
      </c>
      <c r="T11" s="32" t="s">
        <v>71</v>
      </c>
      <c r="AF11" s="16" t="s">
        <v>72</v>
      </c>
      <c r="AG11" s="16" t="s">
        <v>73</v>
      </c>
      <c r="AH11" s="16" t="s">
        <v>74</v>
      </c>
      <c r="AI11" s="16" t="s">
        <v>72</v>
      </c>
      <c r="AJ11" s="16" t="s">
        <v>73</v>
      </c>
      <c r="AK11" s="16" t="s">
        <v>74</v>
      </c>
      <c r="AY11" s="16"/>
    </row>
    <row r="12" spans="1:51" ht="12.5" hidden="1" x14ac:dyDescent="0.25">
      <c r="A12" s="7" t="s">
        <v>75</v>
      </c>
      <c r="J12" s="7"/>
      <c r="N12" s="16" t="s">
        <v>76</v>
      </c>
      <c r="AF12" s="16" t="s">
        <v>76</v>
      </c>
      <c r="AG12" s="16" t="s">
        <v>76</v>
      </c>
      <c r="AH12" s="16" t="s">
        <v>76</v>
      </c>
      <c r="AI12" s="16" t="s">
        <v>77</v>
      </c>
      <c r="AJ12" s="16" t="s">
        <v>77</v>
      </c>
      <c r="AK12" s="16" t="s">
        <v>77</v>
      </c>
      <c r="AY12" s="16"/>
    </row>
    <row r="13" spans="1:51" ht="12.5" x14ac:dyDescent="0.25">
      <c r="J13" s="7"/>
      <c r="U13" s="296"/>
    </row>
    <row r="14" spans="1:51" thickBot="1" x14ac:dyDescent="0.3">
      <c r="J14" s="7"/>
    </row>
    <row r="15" spans="1:51" ht="22.5" customHeight="1" thickBot="1" x14ac:dyDescent="0.3">
      <c r="J15" s="111" t="s">
        <v>78</v>
      </c>
    </row>
    <row r="16" spans="1:51" ht="22.5" hidden="1" customHeight="1" thickBot="1" x14ac:dyDescent="0.3">
      <c r="A16" s="7" t="s">
        <v>491</v>
      </c>
      <c r="J16" s="295" t="s">
        <v>79</v>
      </c>
    </row>
    <row r="17" spans="1:129" s="9" customFormat="1" ht="28" customHeight="1" thickBot="1" x14ac:dyDescent="0.35">
      <c r="A17" s="7" t="s">
        <v>80</v>
      </c>
      <c r="J17" s="487" t="s">
        <v>548</v>
      </c>
      <c r="L17" s="113" t="s">
        <v>81</v>
      </c>
      <c r="M17" s="113" t="s">
        <v>82</v>
      </c>
      <c r="N17" s="33" t="s">
        <v>83</v>
      </c>
      <c r="O17" s="33" t="s">
        <v>84</v>
      </c>
      <c r="P17" s="113" t="s">
        <v>83</v>
      </c>
      <c r="Q17" s="113" t="s">
        <v>85</v>
      </c>
      <c r="R17" s="114" t="s">
        <v>86</v>
      </c>
      <c r="S17" s="20"/>
      <c r="T17" s="31" t="s">
        <v>87</v>
      </c>
      <c r="U17" s="113" t="s">
        <v>88</v>
      </c>
      <c r="V17" s="113" t="s">
        <v>89</v>
      </c>
      <c r="W17" s="115" t="s">
        <v>90</v>
      </c>
      <c r="X17" s="116" t="s">
        <v>91</v>
      </c>
      <c r="Y17" s="117"/>
      <c r="Z17" s="114" t="s">
        <v>92</v>
      </c>
      <c r="AA17" s="113" t="s">
        <v>93</v>
      </c>
      <c r="AB17" s="110"/>
      <c r="AC17" s="113" t="s">
        <v>94</v>
      </c>
      <c r="AD17" s="113" t="s">
        <v>95</v>
      </c>
      <c r="AE17" s="18"/>
      <c r="AF17" s="18"/>
      <c r="AG17" s="18"/>
      <c r="AH17" s="18"/>
      <c r="AI17" s="18"/>
      <c r="AJ17" s="18"/>
      <c r="AK17" s="18"/>
      <c r="AO17" s="113" t="s">
        <v>88</v>
      </c>
      <c r="AP17" s="113" t="s">
        <v>89</v>
      </c>
      <c r="AR17" s="113" t="s">
        <v>88</v>
      </c>
      <c r="AS17" s="113" t="s">
        <v>89</v>
      </c>
      <c r="AY17" s="7"/>
      <c r="DY17" s="9" t="s">
        <v>498</v>
      </c>
    </row>
    <row r="18" spans="1:129" ht="12.5" x14ac:dyDescent="0.25">
      <c r="J18" s="7"/>
    </row>
    <row r="19" spans="1:129" ht="14" x14ac:dyDescent="0.3">
      <c r="J19" s="11" t="s">
        <v>96</v>
      </c>
    </row>
    <row r="20" spans="1:129" x14ac:dyDescent="0.3">
      <c r="A20" s="7" t="s">
        <v>97</v>
      </c>
      <c r="D20" s="120" t="s">
        <v>492</v>
      </c>
      <c r="E20" s="7" t="s">
        <v>98</v>
      </c>
      <c r="F20" s="7" t="s">
        <v>99</v>
      </c>
      <c r="I20" s="7">
        <v>1</v>
      </c>
      <c r="J20" s="8" t="s">
        <v>100</v>
      </c>
      <c r="K20" s="16"/>
      <c r="L20" s="484">
        <f>AI20+AJ20+AK20+L75</f>
        <v>104794595</v>
      </c>
      <c r="M20" s="484">
        <f>AF20+AG20+AH20+M75</f>
        <v>51760241.375000119</v>
      </c>
      <c r="N20" s="484">
        <v>51287516.640000015</v>
      </c>
      <c r="O20" s="485"/>
      <c r="P20" s="484">
        <f>N20-O20+N75</f>
        <v>51287516.640000015</v>
      </c>
      <c r="Q20" s="484">
        <v>0</v>
      </c>
      <c r="R20" s="484">
        <f>M20-P20</f>
        <v>472724.73500010371</v>
      </c>
      <c r="S20" s="484"/>
      <c r="T20" s="484">
        <v>0</v>
      </c>
      <c r="U20" s="484">
        <v>105126197.37200004</v>
      </c>
      <c r="V20" s="484">
        <f>L20-U20</f>
        <v>-331602.37200003862</v>
      </c>
      <c r="X20" s="16">
        <f>V20-W20</f>
        <v>-331602.37200003862</v>
      </c>
      <c r="Z20" s="16">
        <f>'Appendix 1b'!N20</f>
        <v>50395878.190000005</v>
      </c>
      <c r="AA20" s="16">
        <f>'Appendix 1b'!Q20</f>
        <v>472724.73500010371</v>
      </c>
      <c r="AC20" s="16">
        <f>'Appendix 1c'!N20</f>
        <v>0</v>
      </c>
      <c r="AD20" s="16">
        <f>'Appendix 1c'!P20</f>
        <v>0</v>
      </c>
      <c r="AF20" s="16">
        <v>51760241.375000119</v>
      </c>
      <c r="AG20" s="16">
        <v>0</v>
      </c>
      <c r="AH20" s="16">
        <v>0</v>
      </c>
      <c r="AI20" s="16">
        <v>104794595</v>
      </c>
      <c r="AJ20" s="16">
        <v>0</v>
      </c>
      <c r="AK20" s="16">
        <v>0</v>
      </c>
      <c r="AL20" s="106">
        <f>SUM(AF20:AH20)/AI20</f>
        <v>0.49392090665554</v>
      </c>
      <c r="AN20" s="8"/>
      <c r="AO20" s="16">
        <f>'Appendix 1c'!N20</f>
        <v>0</v>
      </c>
      <c r="AP20" s="16">
        <f>'Appendix 1c'!P20</f>
        <v>0</v>
      </c>
      <c r="AR20" s="16">
        <f>'Appendix 1b'!N20</f>
        <v>50395878.190000005</v>
      </c>
      <c r="AS20" s="16">
        <f>'Appendix 1b'!Q20</f>
        <v>472724.73500010371</v>
      </c>
      <c r="AU20" s="16">
        <f>P20-(AO20+AR20)</f>
        <v>891638.45000001043</v>
      </c>
      <c r="AV20" s="16">
        <f>R20-(AP20+AS20)</f>
        <v>0</v>
      </c>
    </row>
    <row r="21" spans="1:129" hidden="1" x14ac:dyDescent="0.3">
      <c r="A21" s="7" t="s">
        <v>97</v>
      </c>
      <c r="D21" s="120">
        <v>10269</v>
      </c>
      <c r="E21" s="7" t="s">
        <v>98</v>
      </c>
      <c r="F21" s="7" t="s">
        <v>101</v>
      </c>
      <c r="I21" s="7">
        <v>1</v>
      </c>
      <c r="J21" s="8" t="s">
        <v>490</v>
      </c>
      <c r="K21" s="16"/>
      <c r="L21" s="16">
        <f>AI21+AJ21+AK21</f>
        <v>0</v>
      </c>
      <c r="M21" s="379">
        <f>AF21+AG21+AH21</f>
        <v>0</v>
      </c>
      <c r="N21" s="16">
        <v>0</v>
      </c>
      <c r="O21" s="32"/>
      <c r="P21" s="16">
        <f>N21-O21</f>
        <v>0</v>
      </c>
      <c r="Q21" s="16">
        <v>0</v>
      </c>
      <c r="R21" s="16">
        <f>M21-P21</f>
        <v>0</v>
      </c>
      <c r="T21" s="16">
        <v>0</v>
      </c>
      <c r="X21" s="16">
        <f>V21-W21</f>
        <v>0</v>
      </c>
      <c r="Z21" s="16">
        <f>'Appendix 1b'!N21</f>
        <v>0</v>
      </c>
      <c r="AA21" s="16">
        <f>'Appendix 1b'!Q21</f>
        <v>0</v>
      </c>
      <c r="AC21" s="16">
        <f>'Appendix 1c'!N21</f>
        <v>0</v>
      </c>
      <c r="AD21" s="16">
        <f>'Appendix 1c'!P21</f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06" t="e">
        <f>SUM(AF21:AH21)/AI21</f>
        <v>#DIV/0!</v>
      </c>
      <c r="AN21" s="8"/>
      <c r="AO21" s="16">
        <f>'Appendix 1c'!N21</f>
        <v>0</v>
      </c>
      <c r="AP21" s="16">
        <f>'Appendix 1c'!P21</f>
        <v>0</v>
      </c>
      <c r="AR21" s="16">
        <f>'Appendix 1b'!N21</f>
        <v>0</v>
      </c>
      <c r="AS21" s="16">
        <f>'Appendix 1b'!Q21</f>
        <v>0</v>
      </c>
      <c r="AU21" s="16">
        <f>P21-(AO21+AR21)</f>
        <v>0</v>
      </c>
      <c r="AV21" s="16">
        <f>R21-(AP21+AS21)</f>
        <v>0</v>
      </c>
    </row>
    <row r="22" spans="1:129" x14ac:dyDescent="0.3">
      <c r="A22" s="7" t="s">
        <v>97</v>
      </c>
      <c r="D22" s="120" t="s">
        <v>102</v>
      </c>
      <c r="E22" s="7" t="s">
        <v>98</v>
      </c>
      <c r="F22" s="7" t="s">
        <v>101</v>
      </c>
      <c r="I22" s="7">
        <v>2</v>
      </c>
      <c r="J22" s="8" t="s">
        <v>103</v>
      </c>
      <c r="K22" s="16"/>
      <c r="L22" s="484">
        <f>AI22+AJ22+AK22</f>
        <v>46077413.941999987</v>
      </c>
      <c r="M22" s="484">
        <f>AF22+AG22+AH22</f>
        <v>22748755.907000002</v>
      </c>
      <c r="N22" s="484">
        <v>23056823.190000091</v>
      </c>
      <c r="O22" s="485"/>
      <c r="P22" s="484">
        <f>N22-O22</f>
        <v>23056823.190000091</v>
      </c>
      <c r="Q22" s="484">
        <v>0</v>
      </c>
      <c r="R22" s="484">
        <f t="shared" ref="R22:R32" si="0">M22-P22</f>
        <v>-308067.28300008923</v>
      </c>
      <c r="S22" s="484"/>
      <c r="T22" s="484">
        <v>114139.64</v>
      </c>
      <c r="U22" s="484">
        <v>46255878.365999959</v>
      </c>
      <c r="V22" s="484">
        <f t="shared" ref="V22:V32" si="1">L22-U22</f>
        <v>-178464.42399997264</v>
      </c>
      <c r="X22" s="16">
        <f t="shared" ref="X22:X32" si="2">V22-W22</f>
        <v>-178464.42399997264</v>
      </c>
      <c r="Z22" s="16">
        <f>'Appendix 1b'!N22</f>
        <v>22000019.910000078</v>
      </c>
      <c r="AA22" s="16">
        <f>'Appendix 1b'!Q22</f>
        <v>-239386.12000009045</v>
      </c>
      <c r="AC22" s="16">
        <f>'Appendix 1c'!N22</f>
        <v>736303.57999999984</v>
      </c>
      <c r="AD22" s="16">
        <f>'Appendix 1c'!P22</f>
        <v>-68681.162999999826</v>
      </c>
      <c r="AF22" s="16">
        <v>22748755.907000002</v>
      </c>
      <c r="AG22" s="16">
        <v>0</v>
      </c>
      <c r="AH22" s="16">
        <v>0</v>
      </c>
      <c r="AI22" s="16">
        <v>46077413.941999987</v>
      </c>
      <c r="AJ22" s="16">
        <v>0</v>
      </c>
      <c r="AK22" s="16">
        <v>0</v>
      </c>
      <c r="AL22" s="106">
        <f t="shared" ref="AL22:AL32" si="3">SUM(AF22:AH22)/AI22</f>
        <v>0.49370730604879504</v>
      </c>
      <c r="AN22" s="8"/>
      <c r="AO22" s="16">
        <f>'Appendix 1c'!N22</f>
        <v>736303.57999999984</v>
      </c>
      <c r="AP22" s="16">
        <f>'Appendix 1c'!P22</f>
        <v>-68681.162999999826</v>
      </c>
      <c r="AR22" s="16">
        <f>'Appendix 1b'!N22</f>
        <v>22000019.910000078</v>
      </c>
      <c r="AS22" s="16">
        <f>'Appendix 1b'!Q22</f>
        <v>-239386.12000009045</v>
      </c>
      <c r="AU22" s="16">
        <f t="shared" ref="AU22:AU32" si="4">P22-(AO22+AR22)</f>
        <v>320499.70000001416</v>
      </c>
      <c r="AV22" s="16">
        <f t="shared" ref="AV22:AV32" si="5">R22-(AP22+AS22)</f>
        <v>1.0477378964424133E-9</v>
      </c>
    </row>
    <row r="23" spans="1:129" x14ac:dyDescent="0.3">
      <c r="A23" s="7" t="s">
        <v>97</v>
      </c>
      <c r="D23" s="7" t="s">
        <v>104</v>
      </c>
      <c r="E23" s="7" t="s">
        <v>98</v>
      </c>
      <c r="F23" s="7" t="s">
        <v>99</v>
      </c>
      <c r="I23" s="7">
        <v>3</v>
      </c>
      <c r="J23" s="8" t="s">
        <v>105</v>
      </c>
      <c r="K23" s="16"/>
      <c r="L23" s="484">
        <f t="shared" ref="L23:L29" si="6">AI23+AJ23+AK23</f>
        <v>1724885</v>
      </c>
      <c r="M23" s="484">
        <f t="shared" ref="M23:M32" si="7">AF23+AG23+AH23</f>
        <v>959704</v>
      </c>
      <c r="N23" s="484">
        <v>1776583.8899999969</v>
      </c>
      <c r="O23" s="485"/>
      <c r="P23" s="484">
        <f t="shared" ref="P23:P32" si="8">N23-O23</f>
        <v>1776583.8899999969</v>
      </c>
      <c r="Q23" s="484">
        <v>0</v>
      </c>
      <c r="R23" s="484">
        <f t="shared" si="0"/>
        <v>-816879.88999999687</v>
      </c>
      <c r="S23" s="484"/>
      <c r="T23" s="484">
        <v>0</v>
      </c>
      <c r="U23" s="484">
        <v>3250155</v>
      </c>
      <c r="V23" s="484">
        <f>L23-U23</f>
        <v>-1525270</v>
      </c>
      <c r="X23" s="16">
        <f t="shared" si="2"/>
        <v>-1525270</v>
      </c>
      <c r="Z23" s="16">
        <f>'Appendix 1b'!N23</f>
        <v>1774923.799999997</v>
      </c>
      <c r="AA23" s="16">
        <f>'Appendix 1b'!Q23</f>
        <v>-816879.88999999687</v>
      </c>
      <c r="AC23" s="16">
        <f>'Appendix 1c'!N23</f>
        <v>0</v>
      </c>
      <c r="AD23" s="16">
        <f>'Appendix 1c'!P23</f>
        <v>0</v>
      </c>
      <c r="AF23" s="16">
        <v>959704</v>
      </c>
      <c r="AG23" s="16">
        <v>0</v>
      </c>
      <c r="AH23" s="16">
        <v>0</v>
      </c>
      <c r="AI23" s="16">
        <v>1724885</v>
      </c>
      <c r="AJ23" s="16">
        <v>0</v>
      </c>
      <c r="AK23" s="16">
        <v>0</v>
      </c>
      <c r="AL23" s="106">
        <f t="shared" si="3"/>
        <v>0.55638723741003027</v>
      </c>
      <c r="AN23" s="8"/>
      <c r="AO23" s="16">
        <f>'Appendix 1c'!N23</f>
        <v>0</v>
      </c>
      <c r="AP23" s="16">
        <f>'Appendix 1c'!P23</f>
        <v>0</v>
      </c>
      <c r="AR23" s="16">
        <f>'Appendix 1b'!N23</f>
        <v>1774923.799999997</v>
      </c>
      <c r="AS23" s="16">
        <f>'Appendix 1b'!Q23</f>
        <v>-816879.88999999687</v>
      </c>
      <c r="AU23" s="16">
        <f t="shared" si="4"/>
        <v>1660.089999999851</v>
      </c>
      <c r="AV23" s="16">
        <f t="shared" si="5"/>
        <v>0</v>
      </c>
    </row>
    <row r="24" spans="1:129" x14ac:dyDescent="0.3">
      <c r="A24" s="7" t="s">
        <v>97</v>
      </c>
      <c r="D24" s="7" t="s">
        <v>106</v>
      </c>
      <c r="E24" s="7" t="s">
        <v>98</v>
      </c>
      <c r="F24" s="7" t="s">
        <v>101</v>
      </c>
      <c r="I24" s="7">
        <v>4</v>
      </c>
      <c r="J24" s="8" t="s">
        <v>107</v>
      </c>
      <c r="K24" s="16"/>
      <c r="L24" s="484">
        <f t="shared" si="6"/>
        <v>1955944</v>
      </c>
      <c r="M24" s="484">
        <f t="shared" si="7"/>
        <v>1004528</v>
      </c>
      <c r="N24" s="484">
        <v>1057883.6300000004</v>
      </c>
      <c r="O24" s="485"/>
      <c r="P24" s="484">
        <f t="shared" si="8"/>
        <v>1057883.6300000004</v>
      </c>
      <c r="Q24" s="484">
        <v>0</v>
      </c>
      <c r="R24" s="484">
        <f t="shared" si="0"/>
        <v>-53355.630000000354</v>
      </c>
      <c r="S24" s="484"/>
      <c r="T24" s="484">
        <v>0</v>
      </c>
      <c r="U24" s="484">
        <v>2087768</v>
      </c>
      <c r="V24" s="484">
        <f t="shared" si="1"/>
        <v>-131824</v>
      </c>
      <c r="X24" s="16">
        <f t="shared" si="2"/>
        <v>-131824</v>
      </c>
      <c r="Z24" s="16">
        <f>'Appendix 1b'!N24</f>
        <v>1055749.0200000003</v>
      </c>
      <c r="AA24" s="16">
        <f>'Appendix 1b'!Q24</f>
        <v>-53355.630000000354</v>
      </c>
      <c r="AC24" s="16">
        <f>'Appendix 1c'!N24</f>
        <v>0</v>
      </c>
      <c r="AD24" s="16">
        <f>'Appendix 1c'!P24</f>
        <v>0</v>
      </c>
      <c r="AF24" s="16">
        <v>1004528</v>
      </c>
      <c r="AG24" s="16">
        <v>0</v>
      </c>
      <c r="AH24" s="16">
        <v>0</v>
      </c>
      <c r="AI24" s="16">
        <v>1955944</v>
      </c>
      <c r="AJ24" s="16">
        <v>0</v>
      </c>
      <c r="AK24" s="16">
        <v>0</v>
      </c>
      <c r="AL24" s="106">
        <f t="shared" si="3"/>
        <v>0.51357707582630174</v>
      </c>
      <c r="AN24" s="8"/>
      <c r="AO24" s="16">
        <f>'Appendix 1c'!N24</f>
        <v>0</v>
      </c>
      <c r="AP24" s="16">
        <f>'Appendix 1c'!P24</f>
        <v>0</v>
      </c>
      <c r="AR24" s="16">
        <f>'Appendix 1b'!N24</f>
        <v>1055749.0200000003</v>
      </c>
      <c r="AS24" s="16">
        <f>'Appendix 1b'!Q24</f>
        <v>-53355.630000000354</v>
      </c>
      <c r="AU24" s="16">
        <f t="shared" si="4"/>
        <v>2134.6100000001024</v>
      </c>
      <c r="AV24" s="16">
        <f t="shared" si="5"/>
        <v>0</v>
      </c>
    </row>
    <row r="25" spans="1:129" x14ac:dyDescent="0.3">
      <c r="A25" s="7" t="s">
        <v>97</v>
      </c>
      <c r="D25" s="293" t="s">
        <v>488</v>
      </c>
      <c r="E25" s="7" t="s">
        <v>98</v>
      </c>
      <c r="I25" s="7">
        <v>5</v>
      </c>
      <c r="J25" s="8" t="s">
        <v>109</v>
      </c>
      <c r="K25" s="16"/>
      <c r="L25" s="484">
        <f t="shared" si="6"/>
        <v>4706335</v>
      </c>
      <c r="M25" s="484">
        <f t="shared" si="7"/>
        <v>2353178</v>
      </c>
      <c r="N25" s="484">
        <v>1971988.919999999</v>
      </c>
      <c r="O25" s="32"/>
      <c r="P25" s="16">
        <f t="shared" si="8"/>
        <v>1971988.919999999</v>
      </c>
      <c r="Q25" s="16">
        <v>0</v>
      </c>
      <c r="R25" s="484">
        <f t="shared" si="0"/>
        <v>381189.08000000101</v>
      </c>
      <c r="S25" s="484"/>
      <c r="T25" s="484">
        <v>393297.93000000011</v>
      </c>
      <c r="U25" s="484">
        <v>4764944</v>
      </c>
      <c r="V25" s="484">
        <f t="shared" si="1"/>
        <v>-58609</v>
      </c>
      <c r="X25" s="16">
        <f t="shared" si="2"/>
        <v>-58609</v>
      </c>
      <c r="Z25" s="16">
        <f>'Appendix 1b'!N25</f>
        <v>1959965.8899999992</v>
      </c>
      <c r="AA25" s="16">
        <f>'Appendix 1b'!Q25</f>
        <v>384312.11000000103</v>
      </c>
      <c r="AC25" s="16">
        <f>'Appendix 1c'!N25</f>
        <v>12023.03</v>
      </c>
      <c r="AD25" s="16">
        <f>'Appendix 1c'!P25</f>
        <v>-3123.0300000000007</v>
      </c>
      <c r="AF25" s="16">
        <v>2353178</v>
      </c>
      <c r="AG25" s="16">
        <v>0</v>
      </c>
      <c r="AH25" s="16">
        <v>0</v>
      </c>
      <c r="AI25" s="16">
        <v>4706335</v>
      </c>
      <c r="AJ25" s="16">
        <v>0</v>
      </c>
      <c r="AK25" s="16">
        <v>0</v>
      </c>
      <c r="AL25" s="106">
        <f t="shared" si="3"/>
        <v>0.50000223103540231</v>
      </c>
      <c r="AN25" s="8"/>
      <c r="AO25" s="16">
        <f>'Appendix 1c'!N25</f>
        <v>12023.03</v>
      </c>
      <c r="AP25" s="16">
        <f>'Appendix 1c'!P25</f>
        <v>-3123.0300000000007</v>
      </c>
      <c r="AR25" s="16">
        <f>'Appendix 1b'!N25</f>
        <v>1959965.8899999992</v>
      </c>
      <c r="AS25" s="16">
        <f>'Appendix 1b'!Q25</f>
        <v>384312.11000000103</v>
      </c>
      <c r="AU25" s="16">
        <f t="shared" si="4"/>
        <v>0</v>
      </c>
      <c r="AV25" s="16">
        <f t="shared" si="5"/>
        <v>0</v>
      </c>
    </row>
    <row r="26" spans="1:129" x14ac:dyDescent="0.3">
      <c r="A26" s="7" t="s">
        <v>97</v>
      </c>
      <c r="D26" s="7" t="s">
        <v>496</v>
      </c>
      <c r="E26" s="7" t="s">
        <v>98</v>
      </c>
      <c r="I26" s="7">
        <v>6</v>
      </c>
      <c r="J26" s="8" t="s">
        <v>110</v>
      </c>
      <c r="K26" s="16"/>
      <c r="L26" s="484">
        <f t="shared" si="6"/>
        <v>10914756</v>
      </c>
      <c r="M26" s="484">
        <f t="shared" si="7"/>
        <v>4872744</v>
      </c>
      <c r="N26" s="484">
        <v>3991898.5</v>
      </c>
      <c r="O26" s="485"/>
      <c r="P26" s="484">
        <f t="shared" si="8"/>
        <v>3991898.5</v>
      </c>
      <c r="Q26" s="484">
        <v>0</v>
      </c>
      <c r="R26" s="484">
        <f t="shared" si="0"/>
        <v>880845.5</v>
      </c>
      <c r="S26" s="484"/>
      <c r="T26" s="484">
        <v>1451418.6800000002</v>
      </c>
      <c r="U26" s="484">
        <v>8117421</v>
      </c>
      <c r="V26" s="484">
        <f t="shared" si="1"/>
        <v>2797335</v>
      </c>
      <c r="X26" s="16">
        <f t="shared" si="2"/>
        <v>2797335</v>
      </c>
      <c r="Z26" s="16">
        <f>'Appendix 1b'!N26</f>
        <v>3991484.7</v>
      </c>
      <c r="AA26" s="16">
        <f>'Appendix 1b'!Q26</f>
        <v>877511.29999999981</v>
      </c>
      <c r="AC26" s="16">
        <f>'Appendix 1c'!N26</f>
        <v>413.8</v>
      </c>
      <c r="AD26" s="16">
        <f>'Appendix 1c'!P26</f>
        <v>3334.2</v>
      </c>
      <c r="AF26" s="16">
        <v>4872744</v>
      </c>
      <c r="AG26" s="16">
        <v>0</v>
      </c>
      <c r="AH26" s="16">
        <v>0</v>
      </c>
      <c r="AI26" s="16">
        <v>10914756</v>
      </c>
      <c r="AJ26" s="16">
        <v>0</v>
      </c>
      <c r="AK26" s="16">
        <v>0</v>
      </c>
      <c r="AL26" s="106">
        <f t="shared" si="3"/>
        <v>0.44643636559534633</v>
      </c>
      <c r="AN26" s="8"/>
      <c r="AO26" s="16">
        <f>'Appendix 1c'!N26</f>
        <v>413.8</v>
      </c>
      <c r="AP26" s="16">
        <f>'Appendix 1c'!P26</f>
        <v>3334.2</v>
      </c>
      <c r="AR26" s="16">
        <f>'Appendix 1b'!N26</f>
        <v>3991484.7</v>
      </c>
      <c r="AS26" s="16">
        <f>'Appendix 1b'!Q26</f>
        <v>877511.29999999981</v>
      </c>
      <c r="AU26" s="16">
        <f t="shared" si="4"/>
        <v>0</v>
      </c>
      <c r="AV26" s="16">
        <f t="shared" si="5"/>
        <v>0</v>
      </c>
    </row>
    <row r="27" spans="1:129" ht="14.5" x14ac:dyDescent="0.35">
      <c r="A27" s="7" t="s">
        <v>97</v>
      </c>
      <c r="D27" s="7" t="s">
        <v>111</v>
      </c>
      <c r="E27" s="7" t="s">
        <v>98</v>
      </c>
      <c r="I27" s="7">
        <v>7</v>
      </c>
      <c r="J27" s="8" t="s">
        <v>112</v>
      </c>
      <c r="K27" s="16"/>
      <c r="L27" s="484">
        <f t="shared" si="6"/>
        <v>3570108</v>
      </c>
      <c r="M27" s="484">
        <f t="shared" si="7"/>
        <v>2120947</v>
      </c>
      <c r="N27" s="484">
        <v>1690733.1600000001</v>
      </c>
      <c r="O27" s="485"/>
      <c r="P27" s="484">
        <f t="shared" si="8"/>
        <v>1690733.1600000001</v>
      </c>
      <c r="Q27" s="484">
        <v>0</v>
      </c>
      <c r="R27" s="484">
        <f t="shared" si="0"/>
        <v>430213.83999999985</v>
      </c>
      <c r="S27" s="484"/>
      <c r="T27" s="484">
        <v>541394.91</v>
      </c>
      <c r="U27" s="484">
        <v>3332203</v>
      </c>
      <c r="V27" s="484">
        <f t="shared" si="1"/>
        <v>237905</v>
      </c>
      <c r="X27" s="16">
        <f t="shared" si="2"/>
        <v>237905</v>
      </c>
      <c r="Z27" s="16">
        <f>'Appendix 1b'!N27</f>
        <v>1685240.8900000006</v>
      </c>
      <c r="AA27" s="16">
        <f>'Appendix 1b'!Q27</f>
        <v>423318.55999999982</v>
      </c>
      <c r="AC27" s="16">
        <f>'Appendix 1c'!N27</f>
        <v>4500.7199999999975</v>
      </c>
      <c r="AD27" s="16">
        <f>'Appendix 1c'!P27</f>
        <v>6895.2800000000025</v>
      </c>
      <c r="AF27" s="16">
        <v>2120947</v>
      </c>
      <c r="AG27" s="16">
        <v>0</v>
      </c>
      <c r="AH27" s="16">
        <v>0</v>
      </c>
      <c r="AI27" s="16">
        <v>3570876</v>
      </c>
      <c r="AJ27" s="16">
        <v>-768</v>
      </c>
      <c r="AK27" s="16">
        <v>0</v>
      </c>
      <c r="AL27" s="106">
        <f t="shared" si="3"/>
        <v>0.59395705703586454</v>
      </c>
      <c r="AN27" s="8"/>
      <c r="AO27" s="16">
        <f>'Appendix 1c'!N27</f>
        <v>4500.7199999999975</v>
      </c>
      <c r="AP27" s="16">
        <f>'Appendix 1c'!P27</f>
        <v>6895.2800000000025</v>
      </c>
      <c r="AR27" s="16">
        <f>'Appendix 1b'!N27</f>
        <v>1685240.8900000006</v>
      </c>
      <c r="AS27" s="16">
        <f>'Appendix 1b'!Q27</f>
        <v>423318.55999999982</v>
      </c>
      <c r="AU27" s="16">
        <f t="shared" si="4"/>
        <v>991.5499999995809</v>
      </c>
      <c r="AV27" s="16">
        <f t="shared" si="5"/>
        <v>0</v>
      </c>
      <c r="AW27" s="133"/>
      <c r="AX27" s="16"/>
    </row>
    <row r="28" spans="1:129" x14ac:dyDescent="0.3">
      <c r="A28" s="7" t="s">
        <v>97</v>
      </c>
      <c r="D28" s="104" t="s">
        <v>113</v>
      </c>
      <c r="E28" s="7" t="s">
        <v>98</v>
      </c>
      <c r="I28" s="7">
        <v>8</v>
      </c>
      <c r="J28" s="8" t="s">
        <v>114</v>
      </c>
      <c r="K28" s="16"/>
      <c r="L28" s="484">
        <f>AI28+AJ28+AK28</f>
        <v>37917009</v>
      </c>
      <c r="M28" s="484">
        <f>AF28+AG28+AH28</f>
        <v>20919193.5</v>
      </c>
      <c r="N28" s="484">
        <v>16190795.069999982</v>
      </c>
      <c r="O28" s="32"/>
      <c r="P28" s="16">
        <f t="shared" si="8"/>
        <v>16190795.069999982</v>
      </c>
      <c r="Q28" s="16">
        <v>0</v>
      </c>
      <c r="R28" s="484">
        <f t="shared" si="0"/>
        <v>4728398.4300000183</v>
      </c>
      <c r="S28" s="484"/>
      <c r="T28" s="484">
        <v>11224703.750000007</v>
      </c>
      <c r="U28" s="484">
        <v>37462430</v>
      </c>
      <c r="V28" s="484">
        <f t="shared" si="1"/>
        <v>454579</v>
      </c>
      <c r="X28" s="16">
        <f t="shared" si="2"/>
        <v>454579</v>
      </c>
      <c r="Z28" s="16">
        <f>'Appendix 1b'!N28</f>
        <v>12861143.269999981</v>
      </c>
      <c r="AA28" s="16">
        <f>'Appendix 1b'!Q28</f>
        <v>3785504.9700000174</v>
      </c>
      <c r="AC28" s="16">
        <f>'Appendix 1c'!N28</f>
        <v>3324721.0399999996</v>
      </c>
      <c r="AD28" s="16">
        <f>'Appendix 1c'!P28</f>
        <v>942893.46000000043</v>
      </c>
      <c r="AF28" s="16">
        <v>20919193.5</v>
      </c>
      <c r="AG28" s="16">
        <v>0</v>
      </c>
      <c r="AH28" s="16">
        <v>0</v>
      </c>
      <c r="AI28" s="16">
        <v>37916241</v>
      </c>
      <c r="AJ28" s="16">
        <v>768</v>
      </c>
      <c r="AK28" s="16">
        <v>0</v>
      </c>
      <c r="AL28" s="106">
        <f t="shared" si="3"/>
        <v>0.55172118723477892</v>
      </c>
      <c r="AN28" s="8"/>
      <c r="AO28" s="16">
        <f>'Appendix 1c'!N28</f>
        <v>3324721.0399999996</v>
      </c>
      <c r="AP28" s="16">
        <f>'Appendix 1c'!P28</f>
        <v>942893.46000000043</v>
      </c>
      <c r="AR28" s="16">
        <f>'Appendix 1b'!N28</f>
        <v>12861143.269999981</v>
      </c>
      <c r="AS28" s="16">
        <f>'Appendix 1b'!Q28</f>
        <v>3785504.9700000174</v>
      </c>
      <c r="AU28" s="16">
        <f t="shared" si="4"/>
        <v>4930.7600000016391</v>
      </c>
      <c r="AV28" s="16">
        <f t="shared" si="5"/>
        <v>0</v>
      </c>
      <c r="AX28" s="16"/>
    </row>
    <row r="29" spans="1:129" x14ac:dyDescent="0.3">
      <c r="A29" s="7" t="s">
        <v>97</v>
      </c>
      <c r="E29" s="7" t="s">
        <v>115</v>
      </c>
      <c r="I29" s="7">
        <v>9</v>
      </c>
      <c r="J29" s="8" t="s">
        <v>116</v>
      </c>
      <c r="K29" s="16"/>
      <c r="L29" s="16">
        <f t="shared" si="6"/>
        <v>376009</v>
      </c>
      <c r="M29" s="16">
        <f t="shared" si="7"/>
        <v>188004</v>
      </c>
      <c r="N29" s="16">
        <v>161665.72999999998</v>
      </c>
      <c r="O29" s="32"/>
      <c r="P29" s="16">
        <f t="shared" si="8"/>
        <v>161665.72999999998</v>
      </c>
      <c r="Q29" s="16">
        <v>0</v>
      </c>
      <c r="R29" s="16">
        <f t="shared" si="0"/>
        <v>26338.270000000019</v>
      </c>
      <c r="T29" s="16">
        <v>760.1</v>
      </c>
      <c r="U29" s="16">
        <f>L29</f>
        <v>376009</v>
      </c>
      <c r="V29" s="16">
        <f t="shared" si="1"/>
        <v>0</v>
      </c>
      <c r="X29" s="16">
        <f t="shared" si="2"/>
        <v>0</v>
      </c>
      <c r="Z29" s="16">
        <f>'Appendix 1b'!N29</f>
        <v>161665.72999999998</v>
      </c>
      <c r="AA29" s="16">
        <f>'Appendix 1b'!Q29</f>
        <v>26338.270000000019</v>
      </c>
      <c r="AC29" s="16">
        <f>'Appendix 1c'!N29</f>
        <v>0</v>
      </c>
      <c r="AD29" s="16">
        <f>'Appendix 1c'!P29</f>
        <v>0</v>
      </c>
      <c r="AF29" s="16">
        <v>188004</v>
      </c>
      <c r="AG29" s="16">
        <v>0</v>
      </c>
      <c r="AH29" s="16">
        <v>0</v>
      </c>
      <c r="AI29" s="16">
        <v>376009</v>
      </c>
      <c r="AJ29" s="16">
        <v>0</v>
      </c>
      <c r="AK29" s="16">
        <v>0</v>
      </c>
      <c r="AL29" s="106">
        <f t="shared" si="3"/>
        <v>0.49999867024459521</v>
      </c>
      <c r="AN29" s="8"/>
      <c r="AO29" s="16">
        <f>'Appendix 1c'!N29</f>
        <v>0</v>
      </c>
      <c r="AP29" s="16">
        <f>'Appendix 1c'!P29</f>
        <v>0</v>
      </c>
      <c r="AR29" s="16">
        <f>'Appendix 1b'!N29</f>
        <v>161665.72999999998</v>
      </c>
      <c r="AS29" s="16">
        <f>'Appendix 1b'!Q29</f>
        <v>26338.270000000019</v>
      </c>
      <c r="AU29" s="16">
        <f t="shared" si="4"/>
        <v>0</v>
      </c>
      <c r="AV29" s="16">
        <f t="shared" si="5"/>
        <v>0</v>
      </c>
    </row>
    <row r="30" spans="1:129" x14ac:dyDescent="0.3">
      <c r="A30" s="7" t="s">
        <v>97</v>
      </c>
      <c r="E30" s="7" t="s">
        <v>117</v>
      </c>
      <c r="I30" s="7">
        <v>10</v>
      </c>
      <c r="J30" s="8" t="s">
        <v>118</v>
      </c>
      <c r="K30" s="16"/>
      <c r="L30" s="16">
        <f>AI30+AJ30+AK30</f>
        <v>220413</v>
      </c>
      <c r="M30" s="16">
        <f t="shared" si="7"/>
        <v>110987</v>
      </c>
      <c r="N30" s="16">
        <v>62605.799999999974</v>
      </c>
      <c r="P30" s="16">
        <f t="shared" si="8"/>
        <v>62605.799999999974</v>
      </c>
      <c r="Q30" s="16">
        <v>0</v>
      </c>
      <c r="R30" s="16">
        <f t="shared" si="0"/>
        <v>48381.200000000026</v>
      </c>
      <c r="T30" s="16">
        <v>1059.68</v>
      </c>
      <c r="U30" s="16">
        <f>L30</f>
        <v>220413</v>
      </c>
      <c r="V30" s="16">
        <f t="shared" si="1"/>
        <v>0</v>
      </c>
      <c r="X30" s="16">
        <f t="shared" si="2"/>
        <v>0</v>
      </c>
      <c r="Z30" s="16">
        <f>'Appendix 1b'!N30</f>
        <v>62605.799999999974</v>
      </c>
      <c r="AA30" s="16">
        <f>'Appendix 1b'!Q30</f>
        <v>48381.200000000026</v>
      </c>
      <c r="AC30" s="16">
        <f>'Appendix 1c'!N30</f>
        <v>0</v>
      </c>
      <c r="AD30" s="16">
        <f>'Appendix 1c'!P30</f>
        <v>0</v>
      </c>
      <c r="AF30" s="16">
        <v>110987</v>
      </c>
      <c r="AG30" s="16">
        <v>0</v>
      </c>
      <c r="AH30" s="16">
        <v>0</v>
      </c>
      <c r="AI30" s="16">
        <v>220413</v>
      </c>
      <c r="AJ30" s="16">
        <v>0</v>
      </c>
      <c r="AK30" s="16">
        <v>0</v>
      </c>
      <c r="AL30" s="106">
        <f t="shared" si="3"/>
        <v>0.50354107970038064</v>
      </c>
      <c r="AN30" s="8"/>
      <c r="AO30" s="16">
        <f>'Appendix 1c'!N30</f>
        <v>0</v>
      </c>
      <c r="AP30" s="16">
        <f>'Appendix 1c'!P30</f>
        <v>0</v>
      </c>
      <c r="AR30" s="16">
        <f>'Appendix 1b'!N30</f>
        <v>62605.799999999974</v>
      </c>
      <c r="AS30" s="16">
        <f>'Appendix 1b'!Q30</f>
        <v>48381.200000000026</v>
      </c>
      <c r="AU30" s="16">
        <f t="shared" si="4"/>
        <v>0</v>
      </c>
      <c r="AV30" s="16">
        <f t="shared" si="5"/>
        <v>0</v>
      </c>
    </row>
    <row r="31" spans="1:129" x14ac:dyDescent="0.3">
      <c r="A31" s="7" t="s">
        <v>97</v>
      </c>
      <c r="D31" s="7">
        <v>11790</v>
      </c>
      <c r="E31" s="7" t="s">
        <v>98</v>
      </c>
      <c r="I31" s="7">
        <v>11</v>
      </c>
      <c r="J31" s="8" t="s">
        <v>119</v>
      </c>
      <c r="K31" s="16"/>
      <c r="L31" s="484">
        <f>AI31+AJ31+AK31</f>
        <v>1574873</v>
      </c>
      <c r="M31" s="484">
        <f t="shared" si="7"/>
        <v>787434</v>
      </c>
      <c r="N31" s="484">
        <v>1621568.28</v>
      </c>
      <c r="O31" s="484"/>
      <c r="P31" s="484">
        <f t="shared" si="8"/>
        <v>1621568.28</v>
      </c>
      <c r="Q31" s="484">
        <v>0</v>
      </c>
      <c r="R31" s="484">
        <f t="shared" si="0"/>
        <v>-834134.28</v>
      </c>
      <c r="S31" s="484"/>
      <c r="T31" s="484">
        <v>0</v>
      </c>
      <c r="U31" s="484">
        <v>1621568</v>
      </c>
      <c r="V31" s="484">
        <f t="shared" si="1"/>
        <v>-46695</v>
      </c>
      <c r="X31" s="16">
        <f t="shared" si="2"/>
        <v>-46695</v>
      </c>
      <c r="Z31" s="16">
        <f>'Appendix 1b'!N31</f>
        <v>1621568.28</v>
      </c>
      <c r="AA31" s="16">
        <f>'Appendix 1b'!Q31</f>
        <v>-834134.28</v>
      </c>
      <c r="AC31" s="16">
        <f>'Appendix 1c'!N31</f>
        <v>0</v>
      </c>
      <c r="AD31" s="16">
        <f>'Appendix 1c'!P31</f>
        <v>0</v>
      </c>
      <c r="AF31" s="16">
        <v>787434</v>
      </c>
      <c r="AG31" s="16">
        <v>0</v>
      </c>
      <c r="AH31" s="16">
        <v>0</v>
      </c>
      <c r="AI31" s="16">
        <v>1574873</v>
      </c>
      <c r="AJ31" s="16">
        <v>0</v>
      </c>
      <c r="AK31" s="16">
        <v>0</v>
      </c>
      <c r="AL31" s="106">
        <f t="shared" si="3"/>
        <v>0.49999841257041044</v>
      </c>
      <c r="AN31" s="8"/>
      <c r="AO31" s="16">
        <f>'Appendix 1c'!N31</f>
        <v>0</v>
      </c>
      <c r="AP31" s="16">
        <f>'Appendix 1c'!P31</f>
        <v>0</v>
      </c>
      <c r="AR31" s="16">
        <f>'Appendix 1b'!N31</f>
        <v>1621568.28</v>
      </c>
      <c r="AS31" s="16">
        <f>'Appendix 1b'!Q31</f>
        <v>-834134.28</v>
      </c>
      <c r="AU31" s="16">
        <f t="shared" si="4"/>
        <v>0</v>
      </c>
      <c r="AV31" s="16">
        <f t="shared" si="5"/>
        <v>0</v>
      </c>
    </row>
    <row r="32" spans="1:129" x14ac:dyDescent="0.3">
      <c r="A32" s="7" t="s">
        <v>97</v>
      </c>
      <c r="D32" s="7" t="s">
        <v>120</v>
      </c>
      <c r="E32" s="7" t="s">
        <v>98</v>
      </c>
      <c r="I32" s="7">
        <v>12</v>
      </c>
      <c r="J32" s="8" t="s">
        <v>121</v>
      </c>
      <c r="K32" s="16"/>
      <c r="L32" s="16">
        <f>AI32+AJ32+AK32</f>
        <v>1840057</v>
      </c>
      <c r="M32" s="16">
        <f t="shared" si="7"/>
        <v>920028</v>
      </c>
      <c r="N32" s="16">
        <v>41821.57</v>
      </c>
      <c r="P32" s="16">
        <f t="shared" si="8"/>
        <v>41821.57</v>
      </c>
      <c r="Q32" s="16">
        <v>0</v>
      </c>
      <c r="R32" s="16">
        <f t="shared" si="0"/>
        <v>878206.43</v>
      </c>
      <c r="T32" s="16">
        <v>0</v>
      </c>
      <c r="U32" s="16">
        <v>764711</v>
      </c>
      <c r="V32" s="379">
        <f t="shared" si="1"/>
        <v>1075346</v>
      </c>
      <c r="X32" s="16">
        <f t="shared" si="2"/>
        <v>1075346</v>
      </c>
      <c r="Z32" s="16">
        <f>'Appendix 1b'!N32</f>
        <v>41821.57</v>
      </c>
      <c r="AA32" s="16">
        <f>'Appendix 1b'!Q32</f>
        <v>878206.43</v>
      </c>
      <c r="AC32" s="16">
        <f>'Appendix 1c'!N32</f>
        <v>0</v>
      </c>
      <c r="AD32" s="16">
        <f>'Appendix 1c'!P32</f>
        <v>0</v>
      </c>
      <c r="AF32" s="16">
        <v>920028</v>
      </c>
      <c r="AG32" s="16">
        <v>0</v>
      </c>
      <c r="AH32" s="16">
        <v>0</v>
      </c>
      <c r="AI32" s="16">
        <v>1840057</v>
      </c>
      <c r="AJ32" s="16">
        <v>0</v>
      </c>
      <c r="AK32" s="16">
        <v>0</v>
      </c>
      <c r="AL32" s="106">
        <f t="shared" si="3"/>
        <v>0.49999972826928729</v>
      </c>
      <c r="AN32" s="8"/>
      <c r="AO32" s="16">
        <f>'Appendix 1c'!N32</f>
        <v>0</v>
      </c>
      <c r="AP32" s="16">
        <f>'Appendix 1c'!P32</f>
        <v>0</v>
      </c>
      <c r="AR32" s="16">
        <f>'Appendix 1b'!N32</f>
        <v>41821.57</v>
      </c>
      <c r="AS32" s="16">
        <f>'Appendix 1b'!Q32</f>
        <v>878206.43</v>
      </c>
      <c r="AU32" s="16">
        <f t="shared" si="4"/>
        <v>0</v>
      </c>
      <c r="AV32" s="16">
        <f t="shared" si="5"/>
        <v>0</v>
      </c>
    </row>
    <row r="34" spans="1:48" x14ac:dyDescent="0.3">
      <c r="J34" s="12"/>
      <c r="K34" s="8"/>
      <c r="L34" s="19">
        <f>SUM(L20:L33)</f>
        <v>215672397.94199997</v>
      </c>
      <c r="M34" s="19">
        <f>SUM(M20:M33)</f>
        <v>108745744.78200012</v>
      </c>
      <c r="N34" s="19">
        <f>SUM(N20:N33)</f>
        <v>102911884.38000007</v>
      </c>
      <c r="O34" s="19"/>
      <c r="P34" s="19">
        <f>SUM(P20:P33)</f>
        <v>102911884.38000007</v>
      </c>
      <c r="Q34" s="19">
        <f>SUM(Q20:Q33)</f>
        <v>0</v>
      </c>
      <c r="R34" s="19">
        <f>SUM(R20:R33)</f>
        <v>5833860.4020000361</v>
      </c>
      <c r="S34" s="17"/>
      <c r="T34" s="19">
        <f>SUM(T20:T33)</f>
        <v>13726774.690000007</v>
      </c>
      <c r="U34" s="19">
        <f>SUM(U20:U33)</f>
        <v>213379697.73800001</v>
      </c>
      <c r="V34" s="19">
        <f>SUM(V20:V33)</f>
        <v>2292700.2039999887</v>
      </c>
      <c r="W34" s="19">
        <f>SUM(W20:W33)</f>
        <v>0</v>
      </c>
      <c r="X34" s="19">
        <f>SUM(X20:X33)</f>
        <v>2292700.2039999887</v>
      </c>
      <c r="Y34" s="29"/>
      <c r="Z34" s="19">
        <f>SUM(Z20:Z33)</f>
        <v>97612067.050000057</v>
      </c>
      <c r="AA34" s="19">
        <f>SUM(AA20:AA33)</f>
        <v>4952541.6550000329</v>
      </c>
      <c r="AB34" s="29"/>
      <c r="AC34" s="19">
        <f>SUM(AC20:AC33)</f>
        <v>4077962.1699999995</v>
      </c>
      <c r="AD34" s="19">
        <f>SUM(AD20:AD33)</f>
        <v>881318.74700000056</v>
      </c>
      <c r="AE34" s="17"/>
      <c r="AF34" s="19">
        <f t="shared" ref="AF34:AK34" si="9">SUM(AF20:AF33)</f>
        <v>108745744.78200012</v>
      </c>
      <c r="AG34" s="19">
        <f t="shared" si="9"/>
        <v>0</v>
      </c>
      <c r="AH34" s="19">
        <f t="shared" si="9"/>
        <v>0</v>
      </c>
      <c r="AI34" s="19">
        <f t="shared" si="9"/>
        <v>215672397.94199997</v>
      </c>
      <c r="AJ34" s="19">
        <f t="shared" si="9"/>
        <v>0</v>
      </c>
      <c r="AK34" s="19">
        <f t="shared" si="9"/>
        <v>0</v>
      </c>
      <c r="AO34" s="19">
        <f>SUM(AO20:AO33)</f>
        <v>4077962.1699999995</v>
      </c>
      <c r="AP34" s="19">
        <f>SUM(AP20:AP33)</f>
        <v>881318.74700000056</v>
      </c>
      <c r="AR34" s="19">
        <f>SUM(AR20:AR33)</f>
        <v>97612067.050000057</v>
      </c>
      <c r="AS34" s="19">
        <f>SUM(AS20:AS33)</f>
        <v>4952541.6550000329</v>
      </c>
    </row>
    <row r="36" spans="1:48" ht="14" x14ac:dyDescent="0.3">
      <c r="J36" s="11" t="s">
        <v>122</v>
      </c>
    </row>
    <row r="37" spans="1:48" x14ac:dyDescent="0.3">
      <c r="A37" s="7" t="s">
        <v>97</v>
      </c>
      <c r="D37" s="7">
        <v>14113</v>
      </c>
      <c r="E37" s="7" t="s">
        <v>123</v>
      </c>
      <c r="I37" s="7">
        <v>13</v>
      </c>
      <c r="J37" s="8" t="s">
        <v>124</v>
      </c>
      <c r="L37" s="16">
        <f>AI37+AJ37+AK37</f>
        <v>0</v>
      </c>
      <c r="M37" s="16">
        <f>AF37+AG37+AH37</f>
        <v>0</v>
      </c>
      <c r="N37" s="16">
        <v>0</v>
      </c>
      <c r="P37" s="16">
        <v>0</v>
      </c>
      <c r="Q37" s="16">
        <v>0</v>
      </c>
      <c r="R37" s="16">
        <f>M37-P37</f>
        <v>0</v>
      </c>
      <c r="T37" s="16">
        <v>0</v>
      </c>
      <c r="U37" s="16">
        <v>0</v>
      </c>
      <c r="V37" s="16">
        <f>L37-U37</f>
        <v>0</v>
      </c>
      <c r="X37" s="16">
        <f>R37-W37</f>
        <v>0</v>
      </c>
      <c r="Y37" s="17"/>
      <c r="Z37" s="16">
        <f>'Appendix 1b'!N37</f>
        <v>0</v>
      </c>
      <c r="AA37" s="16">
        <f>'Appendix 1b'!Q37</f>
        <v>0</v>
      </c>
      <c r="AC37" s="16">
        <f>'Appendix 1c'!N37</f>
        <v>0</v>
      </c>
      <c r="AD37" s="16">
        <f>'Appendix 1c'!P37</f>
        <v>0</v>
      </c>
      <c r="AE37" s="17"/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06" t="e">
        <f>SUM(AF37:AH37)/AI37</f>
        <v>#DIV/0!</v>
      </c>
      <c r="AO37" s="16">
        <f>'Appendix 1c'!N37</f>
        <v>0</v>
      </c>
      <c r="AP37" s="16">
        <f>'Appendix 1c'!P37</f>
        <v>0</v>
      </c>
      <c r="AR37" s="16">
        <f>'Appendix 1b'!N37</f>
        <v>0</v>
      </c>
      <c r="AS37" s="16">
        <f>'Appendix 1b'!Q37</f>
        <v>0</v>
      </c>
      <c r="AU37" s="16">
        <f>P37-(AO37+AR37)</f>
        <v>0</v>
      </c>
      <c r="AV37" s="16">
        <f>R37-(AP37+AS37)</f>
        <v>0</v>
      </c>
    </row>
    <row r="38" spans="1:48" x14ac:dyDescent="0.3">
      <c r="A38" s="7" t="s">
        <v>97</v>
      </c>
      <c r="E38" s="7" t="s">
        <v>125</v>
      </c>
      <c r="I38" s="7">
        <v>14</v>
      </c>
      <c r="J38" s="8" t="s">
        <v>126</v>
      </c>
      <c r="L38" s="16">
        <f>AI38+AJ38+AK38</f>
        <v>0</v>
      </c>
      <c r="M38" s="16">
        <f>AF38+AG38+AH38</f>
        <v>0</v>
      </c>
      <c r="N38" s="16">
        <v>0</v>
      </c>
      <c r="P38" s="16">
        <f>N38-O38</f>
        <v>0</v>
      </c>
      <c r="Q38" s="16">
        <v>0</v>
      </c>
      <c r="R38" s="16">
        <f>M38-P38</f>
        <v>0</v>
      </c>
      <c r="T38" s="16">
        <v>0</v>
      </c>
      <c r="U38" s="16">
        <v>0</v>
      </c>
      <c r="V38" s="16">
        <f>L38-U38</f>
        <v>0</v>
      </c>
      <c r="X38" s="16">
        <f>R38-W38</f>
        <v>0</v>
      </c>
      <c r="Y38" s="17"/>
      <c r="Z38" s="16">
        <f>'Appendix 1b'!N38</f>
        <v>0</v>
      </c>
      <c r="AA38" s="16">
        <f>'Appendix 1b'!Q38</f>
        <v>0</v>
      </c>
      <c r="AC38" s="16">
        <f>'Appendix 1c'!N38</f>
        <v>0</v>
      </c>
      <c r="AD38" s="16">
        <f>'Appendix 1c'!P38</f>
        <v>0</v>
      </c>
      <c r="AE38" s="17"/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06" t="e">
        <f>SUM(AF38:AH38)/AI38</f>
        <v>#DIV/0!</v>
      </c>
      <c r="AO38" s="16">
        <f>'Appendix 1c'!N38</f>
        <v>0</v>
      </c>
      <c r="AP38" s="16">
        <f>'Appendix 1c'!P38</f>
        <v>0</v>
      </c>
      <c r="AR38" s="16">
        <f>'Appendix 1b'!N38</f>
        <v>0</v>
      </c>
      <c r="AS38" s="16">
        <f>'Appendix 1b'!Q38</f>
        <v>0</v>
      </c>
      <c r="AU38" s="16">
        <f>P38-(AO38+AR38)</f>
        <v>0</v>
      </c>
      <c r="AV38" s="16">
        <f>R38-(AP38+AS38)</f>
        <v>0</v>
      </c>
    </row>
    <row r="39" spans="1:48" x14ac:dyDescent="0.3"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8"/>
      <c r="AO39" s="17"/>
      <c r="AP39" s="17"/>
      <c r="AR39" s="17"/>
      <c r="AS39" s="17"/>
    </row>
    <row r="40" spans="1:48" x14ac:dyDescent="0.3">
      <c r="J40" s="12"/>
      <c r="K40" s="8"/>
      <c r="L40" s="19">
        <f>SUM(L37:L38)</f>
        <v>0</v>
      </c>
      <c r="M40" s="19">
        <f>SUM(M37:M38)</f>
        <v>0</v>
      </c>
      <c r="N40" s="19">
        <f t="shared" ref="N40:W40" si="10">SUM(N37:N38)</f>
        <v>0</v>
      </c>
      <c r="O40" s="19"/>
      <c r="P40" s="19">
        <f t="shared" si="10"/>
        <v>0</v>
      </c>
      <c r="Q40" s="19">
        <f t="shared" si="10"/>
        <v>0</v>
      </c>
      <c r="R40" s="19">
        <f t="shared" si="10"/>
        <v>0</v>
      </c>
      <c r="S40" s="17"/>
      <c r="T40" s="19">
        <f>SUM(T37:T38)</f>
        <v>0</v>
      </c>
      <c r="U40" s="19">
        <f t="shared" si="10"/>
        <v>0</v>
      </c>
      <c r="V40" s="19">
        <f t="shared" si="10"/>
        <v>0</v>
      </c>
      <c r="W40" s="19">
        <f t="shared" si="10"/>
        <v>0</v>
      </c>
      <c r="X40" s="19">
        <f>SUM(X37:X38)</f>
        <v>0</v>
      </c>
      <c r="Y40" s="29"/>
      <c r="Z40" s="19">
        <f>SUM(Z37:Z38)</f>
        <v>0</v>
      </c>
      <c r="AA40" s="19">
        <f>SUM(AA37:AA38)</f>
        <v>0</v>
      </c>
      <c r="AB40" s="29"/>
      <c r="AC40" s="19">
        <f>SUM(AC37:AC38)</f>
        <v>0</v>
      </c>
      <c r="AD40" s="19">
        <f>SUM(AD37:AD38)</f>
        <v>0</v>
      </c>
      <c r="AE40" s="17"/>
      <c r="AF40" s="19">
        <f t="shared" ref="AF40:AK40" si="11">SUM(AF37:AF38)</f>
        <v>0</v>
      </c>
      <c r="AG40" s="19">
        <f t="shared" si="11"/>
        <v>0</v>
      </c>
      <c r="AH40" s="19">
        <f t="shared" si="11"/>
        <v>0</v>
      </c>
      <c r="AI40" s="19">
        <f t="shared" si="11"/>
        <v>0</v>
      </c>
      <c r="AJ40" s="19">
        <f t="shared" si="11"/>
        <v>0</v>
      </c>
      <c r="AK40" s="19">
        <f t="shared" si="11"/>
        <v>0</v>
      </c>
      <c r="AL40" s="8"/>
      <c r="AO40" s="19">
        <f>SUM(AO37:AO38)</f>
        <v>0</v>
      </c>
      <c r="AP40" s="19">
        <f>SUM(AP37:AP38)</f>
        <v>0</v>
      </c>
      <c r="AR40" s="19">
        <f>SUM(AR37:AR38)</f>
        <v>0</v>
      </c>
      <c r="AS40" s="19">
        <f>SUM(AS37:AS38)</f>
        <v>0</v>
      </c>
    </row>
    <row r="41" spans="1:48" x14ac:dyDescent="0.3"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8"/>
      <c r="AO41" s="17"/>
      <c r="AP41" s="17"/>
      <c r="AR41" s="17"/>
      <c r="AS41" s="17"/>
    </row>
    <row r="42" spans="1:48" ht="14" x14ac:dyDescent="0.3">
      <c r="J42" s="11" t="s">
        <v>127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8"/>
      <c r="AO42" s="17"/>
      <c r="AP42" s="17"/>
      <c r="AR42" s="17"/>
      <c r="AS42" s="17"/>
    </row>
    <row r="43" spans="1:48" x14ac:dyDescent="0.3">
      <c r="A43" s="7" t="s">
        <v>97</v>
      </c>
      <c r="D43" s="7">
        <v>15320</v>
      </c>
      <c r="E43" s="7" t="s">
        <v>98</v>
      </c>
      <c r="I43" s="7">
        <v>15</v>
      </c>
      <c r="J43" s="8" t="s">
        <v>128</v>
      </c>
      <c r="K43" s="16"/>
      <c r="L43" s="16">
        <f>AI43+AJ43+AK43</f>
        <v>-750000</v>
      </c>
      <c r="M43" s="16">
        <f>AF43+AG43+AH43</f>
        <v>-375000</v>
      </c>
      <c r="N43" s="16">
        <v>-399021.03000000078</v>
      </c>
      <c r="P43" s="16">
        <f>N43-O43</f>
        <v>-399021.03000000078</v>
      </c>
      <c r="Q43" s="16">
        <v>0</v>
      </c>
      <c r="R43" s="16">
        <f>M43-P43</f>
        <v>24021.030000000785</v>
      </c>
      <c r="T43" s="16">
        <v>0</v>
      </c>
      <c r="U43" s="16">
        <v>-750000</v>
      </c>
      <c r="V43" s="16">
        <f>L43-U43</f>
        <v>0</v>
      </c>
      <c r="X43" s="16">
        <f>R43-W43</f>
        <v>24021.030000000785</v>
      </c>
      <c r="Y43" s="17"/>
      <c r="Z43" s="16">
        <f>'Appendix 1b'!N43</f>
        <v>-399021.03000000078</v>
      </c>
      <c r="AA43" s="16">
        <f>'Appendix 1b'!Q43</f>
        <v>24021.030000000785</v>
      </c>
      <c r="AC43" s="16">
        <f>'Appendix 1c'!N43</f>
        <v>0</v>
      </c>
      <c r="AD43" s="16">
        <f>'Appendix 1c'!P43</f>
        <v>0</v>
      </c>
      <c r="AE43" s="17"/>
      <c r="AF43" s="17">
        <v>-375000</v>
      </c>
      <c r="AG43" s="17">
        <v>0</v>
      </c>
      <c r="AH43" s="17">
        <v>0</v>
      </c>
      <c r="AI43" s="17">
        <v>-750000</v>
      </c>
      <c r="AJ43" s="17">
        <v>0</v>
      </c>
      <c r="AK43" s="17">
        <v>0</v>
      </c>
      <c r="AL43" s="106">
        <f>SUM(AF43:AH43)/AI43</f>
        <v>0.5</v>
      </c>
      <c r="AO43" s="16">
        <f>'Appendix 1c'!N43</f>
        <v>0</v>
      </c>
      <c r="AP43" s="16">
        <f>'Appendix 1c'!P43</f>
        <v>0</v>
      </c>
      <c r="AR43" s="16">
        <f>'Appendix 1b'!N43</f>
        <v>-399021.03000000078</v>
      </c>
      <c r="AS43" s="16">
        <f>'Appendix 1b'!Q43</f>
        <v>24021.030000000785</v>
      </c>
      <c r="AU43" s="16">
        <f>P43-(AO43+AR43)</f>
        <v>0</v>
      </c>
      <c r="AV43" s="16">
        <f>R43-(AP43+AS43)</f>
        <v>0</v>
      </c>
    </row>
    <row r="44" spans="1:48" x14ac:dyDescent="0.3">
      <c r="A44" s="7" t="s">
        <v>97</v>
      </c>
      <c r="D44" s="7" t="s">
        <v>129</v>
      </c>
      <c r="E44" s="7" t="s">
        <v>98</v>
      </c>
      <c r="I44" s="7">
        <v>16</v>
      </c>
      <c r="J44" s="8" t="s">
        <v>130</v>
      </c>
      <c r="K44" s="16"/>
      <c r="L44" s="16">
        <f>AI44+AJ44+AK44</f>
        <v>-29258561</v>
      </c>
      <c r="M44" s="16">
        <f>AF44+AG44+AH44</f>
        <v>-19405624</v>
      </c>
      <c r="N44" s="16">
        <v>-13049688.700000007</v>
      </c>
      <c r="P44" s="16">
        <f>N44-O44</f>
        <v>-13049688.700000007</v>
      </c>
      <c r="Q44" s="16">
        <v>0</v>
      </c>
      <c r="R44" s="16">
        <f>M44-P44</f>
        <v>-6355935.2999999933</v>
      </c>
      <c r="T44" s="16">
        <v>0</v>
      </c>
      <c r="U44" s="16">
        <v>-32829266</v>
      </c>
      <c r="V44" s="16">
        <f>L44-U44</f>
        <v>3570705</v>
      </c>
      <c r="X44" s="16">
        <f>R44-W44</f>
        <v>-6355935.2999999933</v>
      </c>
      <c r="Y44" s="17"/>
      <c r="Z44" s="16">
        <f>'Appendix 1b'!N44</f>
        <v>-10424803.750000004</v>
      </c>
      <c r="AA44" s="16">
        <f>'Appendix 1b'!Q44</f>
        <v>-6480692.2499999925</v>
      </c>
      <c r="AC44" s="16">
        <f>'Appendix 1c'!N44</f>
        <v>-2624884.9500000002</v>
      </c>
      <c r="AD44" s="16">
        <f>'Appendix 1c'!P44</f>
        <v>124756.95000000019</v>
      </c>
      <c r="AE44" s="17"/>
      <c r="AF44" s="17">
        <v>-19405624</v>
      </c>
      <c r="AG44" s="17">
        <v>0</v>
      </c>
      <c r="AH44" s="17">
        <v>0</v>
      </c>
      <c r="AI44" s="17">
        <v>-29258561</v>
      </c>
      <c r="AJ44" s="17">
        <v>0</v>
      </c>
      <c r="AK44" s="17">
        <v>0</v>
      </c>
      <c r="AL44" s="106">
        <f>SUM(AF44:AH44)/AI44</f>
        <v>0.66324601541408679</v>
      </c>
      <c r="AO44" s="16">
        <f>'Appendix 1c'!N44</f>
        <v>-2624884.9500000002</v>
      </c>
      <c r="AP44" s="16">
        <f>'Appendix 1c'!P44</f>
        <v>124756.95000000019</v>
      </c>
      <c r="AR44" s="16">
        <f>'Appendix 1b'!N44</f>
        <v>-10424803.750000004</v>
      </c>
      <c r="AS44" s="16">
        <f>'Appendix 1b'!Q44</f>
        <v>-6480692.2499999925</v>
      </c>
      <c r="AU44" s="16">
        <f>P44-(AO44+AR44)</f>
        <v>0</v>
      </c>
      <c r="AV44" s="16">
        <f>R44-(AP44+AS44)</f>
        <v>0</v>
      </c>
    </row>
    <row r="45" spans="1:48" x14ac:dyDescent="0.3"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8"/>
      <c r="AO45" s="17"/>
      <c r="AP45" s="17"/>
      <c r="AR45" s="17"/>
      <c r="AS45" s="17"/>
    </row>
    <row r="46" spans="1:48" x14ac:dyDescent="0.3">
      <c r="J46" s="12"/>
      <c r="K46" s="8"/>
      <c r="L46" s="19">
        <f>SUM(L43:L45)</f>
        <v>-30008561</v>
      </c>
      <c r="M46" s="19">
        <f>SUM(M43:M45)</f>
        <v>-19780624</v>
      </c>
      <c r="N46" s="19">
        <f>SUM(N43:N45)</f>
        <v>-13448709.730000008</v>
      </c>
      <c r="O46" s="19"/>
      <c r="P46" s="19">
        <f>SUM(P43:P45)</f>
        <v>-13448709.730000008</v>
      </c>
      <c r="Q46" s="19">
        <f>SUM(Q43:Q45)</f>
        <v>0</v>
      </c>
      <c r="R46" s="19">
        <f>SUM(R43:R45)</f>
        <v>-6331914.2699999921</v>
      </c>
      <c r="S46" s="17"/>
      <c r="T46" s="19">
        <f>SUM(T43:T45)</f>
        <v>0</v>
      </c>
      <c r="U46" s="19">
        <f>SUM(U43:U45)</f>
        <v>-33579266</v>
      </c>
      <c r="V46" s="19">
        <f>SUM(V43:V45)</f>
        <v>3570705</v>
      </c>
      <c r="W46" s="19">
        <f>SUM(W43:W45)</f>
        <v>0</v>
      </c>
      <c r="X46" s="19">
        <f>SUM(X43:X45)</f>
        <v>-6331914.2699999921</v>
      </c>
      <c r="Y46" s="29"/>
      <c r="Z46" s="19">
        <f>SUM(Z43:Z45)</f>
        <v>-10823824.780000005</v>
      </c>
      <c r="AA46" s="19">
        <f>SUM(AA43:AA45)</f>
        <v>-6456671.2199999914</v>
      </c>
      <c r="AB46" s="29"/>
      <c r="AC46" s="19">
        <f>SUM(AC43:AC45)</f>
        <v>-2624884.9500000002</v>
      </c>
      <c r="AD46" s="19">
        <f>SUM(AD43:AD45)</f>
        <v>124756.95000000019</v>
      </c>
      <c r="AE46" s="17"/>
      <c r="AF46" s="19">
        <f t="shared" ref="AF46:AK46" si="12">SUM(AF43:AF45)</f>
        <v>-19780624</v>
      </c>
      <c r="AG46" s="19">
        <f t="shared" si="12"/>
        <v>0</v>
      </c>
      <c r="AH46" s="19">
        <f t="shared" si="12"/>
        <v>0</v>
      </c>
      <c r="AI46" s="19">
        <f t="shared" si="12"/>
        <v>-30008561</v>
      </c>
      <c r="AJ46" s="19">
        <f t="shared" si="12"/>
        <v>0</v>
      </c>
      <c r="AK46" s="19">
        <f t="shared" si="12"/>
        <v>0</v>
      </c>
      <c r="AL46" s="8"/>
      <c r="AO46" s="19">
        <f>SUM(AO43:AO45)</f>
        <v>-2624884.9500000002</v>
      </c>
      <c r="AP46" s="19">
        <f>SUM(AP43:AP45)</f>
        <v>124756.95000000019</v>
      </c>
      <c r="AR46" s="19">
        <f>SUM(AR43:AR45)</f>
        <v>-10823824.780000005</v>
      </c>
      <c r="AS46" s="19">
        <f>SUM(AS43:AS45)</f>
        <v>-6456671.2199999914</v>
      </c>
    </row>
    <row r="47" spans="1:48" x14ac:dyDescent="0.3"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8"/>
      <c r="AO47" s="17"/>
      <c r="AP47" s="17"/>
      <c r="AR47" s="17"/>
      <c r="AS47" s="17"/>
    </row>
    <row r="48" spans="1:48" x14ac:dyDescent="0.3">
      <c r="I48" s="7">
        <v>17</v>
      </c>
      <c r="J48" s="26" t="s">
        <v>131</v>
      </c>
      <c r="L48" s="25">
        <f>L46+L40+L34</f>
        <v>185663836.94199997</v>
      </c>
      <c r="M48" s="25">
        <f>M46+M40+M34</f>
        <v>88965120.782000124</v>
      </c>
      <c r="N48" s="25">
        <f>N46+N40+N34</f>
        <v>89463174.650000066</v>
      </c>
      <c r="O48" s="25"/>
      <c r="P48" s="25">
        <f>P46+P40+P34</f>
        <v>89463174.650000066</v>
      </c>
      <c r="Q48" s="25">
        <f>Q46+Q40+Q34</f>
        <v>0</v>
      </c>
      <c r="R48" s="25">
        <f>R46+R40+R34</f>
        <v>-498053.86799995601</v>
      </c>
      <c r="S48" s="17"/>
      <c r="T48" s="25">
        <f>T46+T40+T34</f>
        <v>13726774.690000007</v>
      </c>
      <c r="U48" s="25">
        <f>U46+U40+U34</f>
        <v>179800431.73800001</v>
      </c>
      <c r="V48" s="25">
        <f>V46+V40+V34</f>
        <v>5863405.2039999887</v>
      </c>
      <c r="W48" s="25">
        <f>W46+W40+W34</f>
        <v>0</v>
      </c>
      <c r="X48" s="25">
        <f>X46+X40+X34</f>
        <v>-4039214.0660000034</v>
      </c>
      <c r="Y48" s="17"/>
      <c r="Z48" s="25">
        <f>Z46+Z40+Z34</f>
        <v>86788242.270000055</v>
      </c>
      <c r="AA48" s="25">
        <f>AA46+AA40+AA34</f>
        <v>-1504129.5649999585</v>
      </c>
      <c r="AB48" s="17"/>
      <c r="AC48" s="25">
        <f>AC46+AC40+AC34</f>
        <v>1453077.2199999993</v>
      </c>
      <c r="AD48" s="25">
        <f>AD46+AD40+AD34</f>
        <v>1006075.6970000007</v>
      </c>
      <c r="AE48" s="17"/>
      <c r="AF48" s="25">
        <f t="shared" ref="AF48:AK48" si="13">AF46+AF40+AF34</f>
        <v>88965120.782000124</v>
      </c>
      <c r="AG48" s="25">
        <f t="shared" si="13"/>
        <v>0</v>
      </c>
      <c r="AH48" s="25">
        <f t="shared" si="13"/>
        <v>0</v>
      </c>
      <c r="AI48" s="25">
        <f t="shared" si="13"/>
        <v>185663836.94199997</v>
      </c>
      <c r="AJ48" s="25">
        <f t="shared" si="13"/>
        <v>0</v>
      </c>
      <c r="AK48" s="25">
        <f t="shared" si="13"/>
        <v>0</v>
      </c>
      <c r="AL48" s="8"/>
      <c r="AO48" s="25">
        <f>AO46+AO40+AO34</f>
        <v>1453077.2199999993</v>
      </c>
      <c r="AP48" s="25">
        <f>AP46+AP40+AP34</f>
        <v>1006075.6970000007</v>
      </c>
      <c r="AR48" s="25">
        <f>AR46+AR40+AR34</f>
        <v>86788242.270000055</v>
      </c>
      <c r="AS48" s="25">
        <f>AS46+AS40+AS34</f>
        <v>-1504129.5649999585</v>
      </c>
    </row>
    <row r="49" spans="1:48" x14ac:dyDescent="0.3">
      <c r="L49" s="17"/>
      <c r="M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8"/>
      <c r="AO49" s="17"/>
      <c r="AP49" s="17"/>
      <c r="AR49" s="17"/>
      <c r="AS49" s="17"/>
    </row>
    <row r="50" spans="1:48" ht="14" x14ac:dyDescent="0.3">
      <c r="J50" s="11" t="s">
        <v>132</v>
      </c>
      <c r="L50" s="17"/>
      <c r="M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8"/>
      <c r="AO50" s="17"/>
      <c r="AP50" s="17"/>
      <c r="AR50" s="17"/>
      <c r="AS50" s="17"/>
    </row>
    <row r="51" spans="1:48" x14ac:dyDescent="0.3">
      <c r="A51" s="7" t="s">
        <v>97</v>
      </c>
      <c r="D51" s="7" t="s">
        <v>133</v>
      </c>
      <c r="E51" s="7" t="s">
        <v>98</v>
      </c>
      <c r="I51" s="7">
        <v>18</v>
      </c>
      <c r="J51" s="8" t="s">
        <v>134</v>
      </c>
      <c r="K51" s="16"/>
      <c r="L51" s="16">
        <f>AI51+AJ51+AK51</f>
        <v>220849</v>
      </c>
      <c r="M51" s="16">
        <f>AF51+AG51+AH51</f>
        <v>0</v>
      </c>
      <c r="N51" s="16">
        <v>0</v>
      </c>
      <c r="P51" s="16">
        <f>N51-O51</f>
        <v>0</v>
      </c>
      <c r="Q51" s="16">
        <v>0</v>
      </c>
      <c r="R51" s="16">
        <f>M51-P51</f>
        <v>0</v>
      </c>
      <c r="T51" s="16">
        <v>0</v>
      </c>
      <c r="U51" s="16">
        <v>220849</v>
      </c>
      <c r="V51" s="16">
        <f>L51-U51</f>
        <v>0</v>
      </c>
      <c r="X51" s="16">
        <f>R51-W51</f>
        <v>0</v>
      </c>
      <c r="Z51" s="16">
        <f>'Appendix 1b'!N51</f>
        <v>0</v>
      </c>
      <c r="AA51" s="16">
        <f>'Appendix 1b'!Q51</f>
        <v>0</v>
      </c>
      <c r="AC51" s="16">
        <f>'Appendix 1c'!N51</f>
        <v>0</v>
      </c>
      <c r="AD51" s="16">
        <f>'Appendix 1c'!P51</f>
        <v>0</v>
      </c>
      <c r="AG51" s="16">
        <v>0</v>
      </c>
      <c r="AH51" s="16">
        <v>0</v>
      </c>
      <c r="AI51" s="16">
        <v>220849</v>
      </c>
      <c r="AJ51" s="16">
        <v>0</v>
      </c>
      <c r="AK51" s="16">
        <v>0</v>
      </c>
      <c r="AL51" s="106">
        <f>SUM(AF51:AH51)/AI51</f>
        <v>0</v>
      </c>
      <c r="AO51" s="16">
        <f>'Appendix 1c'!N51</f>
        <v>0</v>
      </c>
      <c r="AP51" s="16">
        <f>'Appendix 1c'!P51</f>
        <v>0</v>
      </c>
      <c r="AR51" s="16">
        <f>'Appendix 1b'!N51</f>
        <v>0</v>
      </c>
      <c r="AS51" s="16">
        <f>'Appendix 1b'!Q51</f>
        <v>0</v>
      </c>
      <c r="AU51" s="16">
        <f>P51-(AO51+AR51)</f>
        <v>0</v>
      </c>
      <c r="AV51" s="16">
        <f>R51-(AP51+AS51)</f>
        <v>0</v>
      </c>
    </row>
    <row r="52" spans="1:48" x14ac:dyDescent="0.3">
      <c r="A52" s="7" t="s">
        <v>97</v>
      </c>
      <c r="D52" s="7" t="s">
        <v>135</v>
      </c>
      <c r="E52" s="7" t="s">
        <v>98</v>
      </c>
      <c r="I52" s="7">
        <v>19</v>
      </c>
      <c r="J52" s="8" t="s">
        <v>136</v>
      </c>
      <c r="K52" s="16"/>
      <c r="L52" s="16">
        <f>AI52+AJ52+AK52</f>
        <v>7150500</v>
      </c>
      <c r="M52" s="16">
        <f>AF52+AG52+AH52</f>
        <v>0</v>
      </c>
      <c r="N52" s="16">
        <v>0</v>
      </c>
      <c r="P52" s="16">
        <f>N52-O52</f>
        <v>0</v>
      </c>
      <c r="Q52" s="16">
        <v>0</v>
      </c>
      <c r="R52" s="16">
        <f>M52-P52</f>
        <v>0</v>
      </c>
      <c r="T52" s="16">
        <v>0</v>
      </c>
      <c r="U52" s="16">
        <v>7150500</v>
      </c>
      <c r="V52" s="16">
        <f>L52-U52</f>
        <v>0</v>
      </c>
      <c r="X52" s="16">
        <f>R52-W52</f>
        <v>0</v>
      </c>
      <c r="Z52" s="16">
        <f>'Appendix 1b'!N52</f>
        <v>0</v>
      </c>
      <c r="AA52" s="16">
        <f>'Appendix 1b'!Q52</f>
        <v>0</v>
      </c>
      <c r="AC52" s="16">
        <f>'Appendix 1c'!N52</f>
        <v>0</v>
      </c>
      <c r="AD52" s="16">
        <f>'Appendix 1c'!P52</f>
        <v>0</v>
      </c>
      <c r="AG52" s="16">
        <v>0</v>
      </c>
      <c r="AH52" s="16">
        <v>0</v>
      </c>
      <c r="AI52" s="16">
        <v>7150500</v>
      </c>
      <c r="AJ52" s="16">
        <v>0</v>
      </c>
      <c r="AK52" s="16">
        <v>0</v>
      </c>
      <c r="AL52" s="106">
        <f>SUM(AF52:AH52)/AI52</f>
        <v>0</v>
      </c>
      <c r="AO52" s="16">
        <f>'Appendix 1c'!N52</f>
        <v>0</v>
      </c>
      <c r="AP52" s="16">
        <f>'Appendix 1c'!P52</f>
        <v>0</v>
      </c>
      <c r="AR52" s="16">
        <f>'Appendix 1b'!N52</f>
        <v>0</v>
      </c>
      <c r="AS52" s="16">
        <f>'Appendix 1b'!Q52</f>
        <v>0</v>
      </c>
      <c r="AU52" s="16">
        <f>P52-(AO52+AR52)</f>
        <v>0</v>
      </c>
      <c r="AV52" s="16">
        <f>R52-(AP52+AS52)</f>
        <v>0</v>
      </c>
    </row>
    <row r="53" spans="1:48" x14ac:dyDescent="0.3">
      <c r="AL53" s="106"/>
      <c r="AU53" s="16"/>
      <c r="AV53" s="16"/>
    </row>
    <row r="54" spans="1:48" s="8" customFormat="1" ht="16" customHeight="1" x14ac:dyDescent="0.3">
      <c r="J54" s="12" t="s">
        <v>137</v>
      </c>
      <c r="L54" s="19">
        <f>SUM(L51:L53)</f>
        <v>7371349</v>
      </c>
      <c r="M54" s="19">
        <f>SUM(M51:M53)</f>
        <v>0</v>
      </c>
      <c r="N54" s="19">
        <f>SUM(N51:N53)</f>
        <v>0</v>
      </c>
      <c r="O54" s="19"/>
      <c r="P54" s="19">
        <f>SUM(P51:P53)</f>
        <v>0</v>
      </c>
      <c r="Q54" s="19">
        <f>SUM(Q51:Q53)</f>
        <v>0</v>
      </c>
      <c r="R54" s="19">
        <f>SUM(R51:R53)</f>
        <v>0</v>
      </c>
      <c r="S54" s="17"/>
      <c r="T54" s="19">
        <f>SUM(T51:T53)</f>
        <v>0</v>
      </c>
      <c r="U54" s="19">
        <f>SUM(U51:U53)</f>
        <v>7371349</v>
      </c>
      <c r="V54" s="19">
        <f>SUM(V51:V53)</f>
        <v>0</v>
      </c>
      <c r="W54" s="19">
        <f>SUM(W51:W53)</f>
        <v>0</v>
      </c>
      <c r="X54" s="19">
        <f>SUM(X51:X53)</f>
        <v>0</v>
      </c>
      <c r="Y54" s="29"/>
      <c r="Z54" s="19">
        <f>SUM(Z51:Z53)</f>
        <v>0</v>
      </c>
      <c r="AA54" s="19">
        <f>SUM(AA51:AA53)</f>
        <v>0</v>
      </c>
      <c r="AB54" s="29"/>
      <c r="AC54" s="19">
        <f>SUM(AC51:AC53)</f>
        <v>0</v>
      </c>
      <c r="AD54" s="19">
        <f>SUM(AD51:AD53)</f>
        <v>0</v>
      </c>
      <c r="AE54" s="17"/>
      <c r="AF54" s="19">
        <f t="shared" ref="AF54:AK54" si="14">SUM(AF51:AF53)</f>
        <v>0</v>
      </c>
      <c r="AG54" s="19">
        <f t="shared" si="14"/>
        <v>0</v>
      </c>
      <c r="AH54" s="19">
        <f t="shared" si="14"/>
        <v>0</v>
      </c>
      <c r="AI54" s="19">
        <f t="shared" si="14"/>
        <v>7371349</v>
      </c>
      <c r="AJ54" s="19">
        <f t="shared" si="14"/>
        <v>0</v>
      </c>
      <c r="AK54" s="19">
        <f t="shared" si="14"/>
        <v>0</v>
      </c>
      <c r="AL54" s="7"/>
      <c r="AO54" s="19">
        <f>SUM(AO51:AO53)</f>
        <v>0</v>
      </c>
      <c r="AP54" s="19">
        <f>SUM(AP51:AP53)</f>
        <v>0</v>
      </c>
      <c r="AR54" s="19">
        <f>SUM(AR51:AR53)</f>
        <v>0</v>
      </c>
      <c r="AS54" s="19">
        <f>SUM(AS51:AS53)</f>
        <v>0</v>
      </c>
    </row>
    <row r="55" spans="1:48" s="8" customFormat="1" x14ac:dyDescent="0.3">
      <c r="J55" s="28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29"/>
      <c r="Z55" s="17"/>
      <c r="AA55" s="17"/>
      <c r="AB55" s="29"/>
      <c r="AC55" s="17"/>
      <c r="AD55" s="17"/>
      <c r="AE55" s="17"/>
      <c r="AF55" s="17"/>
      <c r="AG55" s="17"/>
      <c r="AH55" s="17"/>
      <c r="AI55" s="17"/>
      <c r="AJ55" s="17"/>
      <c r="AK55" s="17"/>
      <c r="AL55" s="7"/>
      <c r="AO55" s="17"/>
      <c r="AP55" s="17"/>
      <c r="AR55" s="17"/>
      <c r="AS55" s="17"/>
    </row>
    <row r="56" spans="1:48" s="8" customFormat="1" x14ac:dyDescent="0.3">
      <c r="I56" s="7">
        <v>20</v>
      </c>
      <c r="J56" s="26" t="s">
        <v>138</v>
      </c>
      <c r="K56" s="7"/>
      <c r="L56" s="25">
        <f>L48+L54</f>
        <v>193035185.94199997</v>
      </c>
      <c r="M56" s="25">
        <f>M48+M54</f>
        <v>88965120.782000124</v>
      </c>
      <c r="N56" s="25">
        <f>N48+N54</f>
        <v>89463174.650000066</v>
      </c>
      <c r="O56" s="25"/>
      <c r="P56" s="25">
        <f>P48+P54</f>
        <v>89463174.650000066</v>
      </c>
      <c r="Q56" s="25">
        <f>Q48+Q54</f>
        <v>0</v>
      </c>
      <c r="R56" s="25">
        <f>R48+R54</f>
        <v>-498053.86799995601</v>
      </c>
      <c r="S56" s="17"/>
      <c r="T56" s="25">
        <f>T48+T54</f>
        <v>13726774.690000007</v>
      </c>
      <c r="U56" s="25">
        <f>U48+U54</f>
        <v>187171780.73800001</v>
      </c>
      <c r="V56" s="25">
        <f>V48+V54</f>
        <v>5863405.2039999887</v>
      </c>
      <c r="W56" s="25">
        <f>W48+W54</f>
        <v>0</v>
      </c>
      <c r="X56" s="25">
        <f>X48+X54</f>
        <v>-4039214.0660000034</v>
      </c>
      <c r="Y56" s="17"/>
      <c r="Z56" s="25">
        <f>Z48+Z54</f>
        <v>86788242.270000055</v>
      </c>
      <c r="AA56" s="25">
        <f>AA48+AA54</f>
        <v>-1504129.5649999585</v>
      </c>
      <c r="AB56" s="17"/>
      <c r="AC56" s="25">
        <f>AC48+AC54</f>
        <v>1453077.2199999993</v>
      </c>
      <c r="AD56" s="25">
        <f>AD48+AD54</f>
        <v>1006075.6970000007</v>
      </c>
      <c r="AE56" s="17"/>
      <c r="AF56" s="25">
        <f t="shared" ref="AF56:AK56" si="15">AF48+AF54</f>
        <v>88965120.782000124</v>
      </c>
      <c r="AG56" s="25">
        <f t="shared" si="15"/>
        <v>0</v>
      </c>
      <c r="AH56" s="25">
        <f t="shared" si="15"/>
        <v>0</v>
      </c>
      <c r="AI56" s="25">
        <f t="shared" si="15"/>
        <v>193035185.94199997</v>
      </c>
      <c r="AJ56" s="25">
        <f t="shared" si="15"/>
        <v>0</v>
      </c>
      <c r="AK56" s="25">
        <f t="shared" si="15"/>
        <v>0</v>
      </c>
      <c r="AL56" s="7"/>
      <c r="AO56" s="25">
        <f>AO48+AO54</f>
        <v>1453077.2199999993</v>
      </c>
      <c r="AP56" s="25">
        <f>AP48+AP54</f>
        <v>1006075.6970000007</v>
      </c>
      <c r="AR56" s="25">
        <f>AR48+AR54</f>
        <v>86788242.270000055</v>
      </c>
      <c r="AS56" s="25">
        <f>AS48+AS54</f>
        <v>-1504129.5649999585</v>
      </c>
    </row>
    <row r="58" spans="1:48" x14ac:dyDescent="0.3">
      <c r="I58" s="7">
        <v>21</v>
      </c>
      <c r="J58" s="8" t="s">
        <v>139</v>
      </c>
    </row>
    <row r="60" spans="1:48" x14ac:dyDescent="0.3">
      <c r="A60" s="7" t="s">
        <v>97</v>
      </c>
      <c r="D60" s="7">
        <v>16103</v>
      </c>
      <c r="E60" s="7" t="s">
        <v>98</v>
      </c>
      <c r="I60" s="7">
        <v>22</v>
      </c>
      <c r="J60" s="8" t="s">
        <v>140</v>
      </c>
      <c r="L60" s="16">
        <f t="shared" ref="L60:L66" si="16">AI60+AJ60+AK60</f>
        <v>-26103635</v>
      </c>
      <c r="M60" s="16">
        <f>AF60+AG60+AH60</f>
        <v>-15227121</v>
      </c>
      <c r="N60" s="16">
        <v>-14055804</v>
      </c>
      <c r="P60" s="16">
        <f>N60-O60</f>
        <v>-14055804</v>
      </c>
      <c r="Q60" s="16">
        <v>0</v>
      </c>
      <c r="R60" s="16">
        <f>M60-P60</f>
        <v>-1171317</v>
      </c>
      <c r="T60" s="16">
        <v>0</v>
      </c>
      <c r="U60" s="16">
        <v>-26103635</v>
      </c>
      <c r="V60" s="16">
        <f>L60-U60</f>
        <v>0</v>
      </c>
      <c r="X60" s="16">
        <f>R60-W60</f>
        <v>-1171317</v>
      </c>
      <c r="Z60" s="16">
        <f>'Appendix 1b'!N61</f>
        <v>-113694</v>
      </c>
      <c r="AA60" s="16">
        <f>'Appendix 1b'!Q61</f>
        <v>8118</v>
      </c>
      <c r="AC60" s="16">
        <f>'Appendix 1c'!N61</f>
        <v>0</v>
      </c>
      <c r="AD60" s="16">
        <f>'Appendix 1c'!P61</f>
        <v>0</v>
      </c>
      <c r="AF60" s="16">
        <v>-15227121</v>
      </c>
      <c r="AG60" s="16">
        <v>0</v>
      </c>
      <c r="AH60" s="16">
        <v>0</v>
      </c>
      <c r="AI60" s="16">
        <v>-26103635</v>
      </c>
      <c r="AJ60" s="16">
        <v>0</v>
      </c>
      <c r="AK60" s="16">
        <v>0</v>
      </c>
      <c r="AL60" s="106">
        <f>SUM(AF60:AH60)/AI60</f>
        <v>0.58333335568015721</v>
      </c>
      <c r="AO60" s="16">
        <f>'Appendix 1c'!N61</f>
        <v>0</v>
      </c>
      <c r="AP60" s="16">
        <f>'Appendix 1c'!P61</f>
        <v>0</v>
      </c>
      <c r="AR60" s="16">
        <f>'Appendix 1b'!N61</f>
        <v>-113694</v>
      </c>
      <c r="AS60" s="16">
        <f>'Appendix 1b'!Q61</f>
        <v>8118</v>
      </c>
      <c r="AU60" s="16">
        <f>P60-(AO60+AR60)</f>
        <v>-13942110</v>
      </c>
      <c r="AV60" s="16">
        <f>R60-(AP60+AS60)</f>
        <v>-1179435</v>
      </c>
    </row>
    <row r="61" spans="1:48" x14ac:dyDescent="0.3">
      <c r="A61" s="7" t="s">
        <v>97</v>
      </c>
      <c r="D61" s="7">
        <v>16100</v>
      </c>
      <c r="E61" s="7" t="s">
        <v>98</v>
      </c>
      <c r="I61" s="7">
        <v>23</v>
      </c>
      <c r="J61" s="8" t="s">
        <v>141</v>
      </c>
      <c r="K61" s="16"/>
      <c r="L61" s="16">
        <f t="shared" si="16"/>
        <v>-211151</v>
      </c>
      <c r="M61" s="16">
        <f t="shared" ref="M61:M67" si="17">AF61+AG61+AH61</f>
        <v>-105576</v>
      </c>
      <c r="N61" s="16">
        <v>-113694</v>
      </c>
      <c r="P61" s="16">
        <f>N61-O61</f>
        <v>-113694</v>
      </c>
      <c r="Q61" s="16">
        <v>0</v>
      </c>
      <c r="R61" s="16">
        <f t="shared" ref="R61:R67" si="18">M61-P61</f>
        <v>8118</v>
      </c>
      <c r="T61" s="16">
        <v>0</v>
      </c>
      <c r="U61" s="16">
        <v>-211151</v>
      </c>
      <c r="V61" s="16">
        <f t="shared" ref="V61:V67" si="19">L61-U61</f>
        <v>0</v>
      </c>
      <c r="X61" s="16">
        <f t="shared" ref="X61:X67" si="20">R61-W61</f>
        <v>8118</v>
      </c>
      <c r="Z61" s="16">
        <f>'Appendix 1b'!N61</f>
        <v>-113694</v>
      </c>
      <c r="AA61" s="16">
        <f>'Appendix 1b'!Q61</f>
        <v>8118</v>
      </c>
      <c r="AC61" s="16">
        <f>'Appendix 1c'!N61</f>
        <v>0</v>
      </c>
      <c r="AD61" s="16">
        <f>'Appendix 1c'!P61</f>
        <v>0</v>
      </c>
      <c r="AF61" s="16">
        <v>-105576</v>
      </c>
      <c r="AG61" s="16">
        <v>0</v>
      </c>
      <c r="AH61" s="16">
        <v>0</v>
      </c>
      <c r="AI61" s="16">
        <v>-211151</v>
      </c>
      <c r="AJ61" s="16">
        <v>0</v>
      </c>
      <c r="AK61" s="16">
        <v>0</v>
      </c>
      <c r="AL61" s="106">
        <f t="shared" ref="AL61:AL67" si="21">SUM(AF61:AH61)/AI61</f>
        <v>0.50000236797363029</v>
      </c>
      <c r="AO61" s="16">
        <f>'Appendix 1c'!N61</f>
        <v>0</v>
      </c>
      <c r="AP61" s="16">
        <f>'Appendix 1c'!P61</f>
        <v>0</v>
      </c>
      <c r="AR61" s="16">
        <f>'Appendix 1b'!N61</f>
        <v>-113694</v>
      </c>
      <c r="AS61" s="16">
        <f>'Appendix 1b'!Q61</f>
        <v>8118</v>
      </c>
      <c r="AU61" s="16">
        <f t="shared" ref="AU61:AU67" si="22">P61-(AO61+AR61)</f>
        <v>0</v>
      </c>
      <c r="AV61" s="16">
        <f t="shared" ref="AV61:AV67" si="23">R61-(AP61+AS61)</f>
        <v>0</v>
      </c>
    </row>
    <row r="62" spans="1:48" x14ac:dyDescent="0.3">
      <c r="A62" s="7" t="s">
        <v>97</v>
      </c>
      <c r="D62" s="7">
        <v>16106</v>
      </c>
      <c r="E62" s="7" t="s">
        <v>98</v>
      </c>
      <c r="I62" s="7">
        <v>24</v>
      </c>
      <c r="J62" s="8" t="s">
        <v>142</v>
      </c>
      <c r="K62" s="16"/>
      <c r="L62" s="16">
        <f t="shared" si="16"/>
        <v>-71033231</v>
      </c>
      <c r="M62" s="16">
        <f t="shared" si="17"/>
        <v>-41902410</v>
      </c>
      <c r="N62" s="16">
        <v>-41902410</v>
      </c>
      <c r="P62" s="16">
        <f t="shared" ref="P62:P67" si="24">N62-O62</f>
        <v>-41902410</v>
      </c>
      <c r="Q62" s="16">
        <v>0</v>
      </c>
      <c r="R62" s="16">
        <f t="shared" si="18"/>
        <v>0</v>
      </c>
      <c r="T62" s="16">
        <v>0</v>
      </c>
      <c r="U62" s="16">
        <v>-71033231</v>
      </c>
      <c r="V62" s="16">
        <f t="shared" si="19"/>
        <v>0</v>
      </c>
      <c r="X62" s="16">
        <f t="shared" si="20"/>
        <v>0</v>
      </c>
      <c r="Z62" s="16">
        <f>'Appendix 1b'!N62</f>
        <v>-41902410</v>
      </c>
      <c r="AA62" s="16">
        <f>'Appendix 1b'!Q62</f>
        <v>0</v>
      </c>
      <c r="AC62" s="16">
        <f>'Appendix 1c'!N62</f>
        <v>0</v>
      </c>
      <c r="AD62" s="16">
        <f>'Appendix 1c'!P62</f>
        <v>0</v>
      </c>
      <c r="AF62" s="16">
        <v>-41902410</v>
      </c>
      <c r="AG62" s="16">
        <v>0</v>
      </c>
      <c r="AH62" s="16">
        <v>0</v>
      </c>
      <c r="AI62" s="16">
        <v>-71033231</v>
      </c>
      <c r="AJ62" s="16">
        <v>0</v>
      </c>
      <c r="AK62" s="16">
        <v>0</v>
      </c>
      <c r="AL62" s="106">
        <f t="shared" si="21"/>
        <v>0.58989869121960681</v>
      </c>
      <c r="AO62" s="16">
        <f>'Appendix 1c'!N62</f>
        <v>0</v>
      </c>
      <c r="AP62" s="16">
        <f>'Appendix 1c'!P62</f>
        <v>0</v>
      </c>
      <c r="AR62" s="16">
        <f>'Appendix 1b'!N62</f>
        <v>-41902410</v>
      </c>
      <c r="AS62" s="16">
        <f>'Appendix 1b'!Q62</f>
        <v>0</v>
      </c>
      <c r="AU62" s="16">
        <f t="shared" si="22"/>
        <v>0</v>
      </c>
      <c r="AV62" s="16">
        <f t="shared" si="23"/>
        <v>0</v>
      </c>
    </row>
    <row r="63" spans="1:48" x14ac:dyDescent="0.3">
      <c r="A63" s="7" t="s">
        <v>97</v>
      </c>
      <c r="D63" s="7" t="s">
        <v>143</v>
      </c>
      <c r="E63" s="7" t="s">
        <v>98</v>
      </c>
      <c r="I63" s="7">
        <v>25</v>
      </c>
      <c r="J63" s="8" t="s">
        <v>144</v>
      </c>
      <c r="K63" s="16"/>
      <c r="L63" s="16">
        <f t="shared" si="16"/>
        <v>-86492507</v>
      </c>
      <c r="M63" s="16">
        <f t="shared" si="17"/>
        <v>-43246260</v>
      </c>
      <c r="N63" s="16">
        <v>-43246249.969999991</v>
      </c>
      <c r="P63" s="16">
        <f t="shared" si="24"/>
        <v>-43246249.969999991</v>
      </c>
      <c r="Q63" s="16">
        <v>0</v>
      </c>
      <c r="R63" s="16">
        <f t="shared" si="18"/>
        <v>-10.030000008642673</v>
      </c>
      <c r="T63" s="16">
        <v>0</v>
      </c>
      <c r="U63" s="16">
        <v>-86492507</v>
      </c>
      <c r="V63" s="16">
        <f t="shared" si="19"/>
        <v>0</v>
      </c>
      <c r="X63" s="16">
        <f t="shared" si="20"/>
        <v>-10.030000008642673</v>
      </c>
      <c r="Z63" s="16">
        <f>'Appendix 1b'!N63</f>
        <v>-43246249.969999991</v>
      </c>
      <c r="AA63" s="16">
        <f>'Appendix 1b'!Q63</f>
        <v>-10.030000008642673</v>
      </c>
      <c r="AC63" s="16">
        <f>'Appendix 1c'!N63</f>
        <v>0</v>
      </c>
      <c r="AD63" s="16">
        <f>'Appendix 1c'!P63</f>
        <v>0</v>
      </c>
      <c r="AF63" s="16">
        <v>-43246260</v>
      </c>
      <c r="AG63" s="16">
        <v>0</v>
      </c>
      <c r="AH63" s="16">
        <v>0</v>
      </c>
      <c r="AI63" s="16">
        <v>-86492507</v>
      </c>
      <c r="AJ63" s="16">
        <v>0</v>
      </c>
      <c r="AK63" s="16">
        <v>0</v>
      </c>
      <c r="AL63" s="106">
        <f t="shared" si="21"/>
        <v>0.50000007515101852</v>
      </c>
      <c r="AO63" s="16">
        <f>'Appendix 1c'!N63</f>
        <v>0</v>
      </c>
      <c r="AP63" s="16">
        <f>'Appendix 1c'!P63</f>
        <v>0</v>
      </c>
      <c r="AR63" s="16">
        <f>'Appendix 1b'!N63</f>
        <v>-43246249.969999991</v>
      </c>
      <c r="AS63" s="16">
        <f>'Appendix 1b'!Q63</f>
        <v>-10.030000008642673</v>
      </c>
      <c r="AU63" s="16">
        <f t="shared" si="22"/>
        <v>0</v>
      </c>
      <c r="AV63" s="16">
        <f t="shared" si="23"/>
        <v>0</v>
      </c>
    </row>
    <row r="64" spans="1:48" x14ac:dyDescent="0.3">
      <c r="A64" s="7" t="s">
        <v>97</v>
      </c>
      <c r="D64" s="7">
        <v>15113</v>
      </c>
      <c r="E64" s="7" t="s">
        <v>98</v>
      </c>
      <c r="I64" s="7">
        <v>26</v>
      </c>
      <c r="J64" s="8" t="s">
        <v>145</v>
      </c>
      <c r="K64" s="16"/>
      <c r="L64" s="16">
        <f t="shared" si="16"/>
        <v>0</v>
      </c>
      <c r="M64" s="16">
        <f t="shared" si="17"/>
        <v>0</v>
      </c>
      <c r="N64" s="16">
        <v>0</v>
      </c>
      <c r="P64" s="16">
        <f t="shared" si="24"/>
        <v>0</v>
      </c>
      <c r="Q64" s="16">
        <v>0</v>
      </c>
      <c r="R64" s="16">
        <f t="shared" si="18"/>
        <v>0</v>
      </c>
      <c r="T64" s="16">
        <v>0</v>
      </c>
      <c r="U64" s="16">
        <v>0</v>
      </c>
      <c r="V64" s="16">
        <f t="shared" si="19"/>
        <v>0</v>
      </c>
      <c r="X64" s="16">
        <f t="shared" si="20"/>
        <v>0</v>
      </c>
      <c r="Z64" s="16">
        <f>'Appendix 1b'!N64</f>
        <v>0</v>
      </c>
      <c r="AA64" s="16">
        <f>'Appendix 1b'!Q64</f>
        <v>0</v>
      </c>
      <c r="AC64" s="16">
        <f>'Appendix 1c'!N64</f>
        <v>0</v>
      </c>
      <c r="AD64" s="16">
        <f>'Appendix 1c'!P64</f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06" t="e">
        <f t="shared" si="21"/>
        <v>#DIV/0!</v>
      </c>
      <c r="AO64" s="16">
        <f>'Appendix 1c'!N64</f>
        <v>0</v>
      </c>
      <c r="AP64" s="16">
        <f>'Appendix 1c'!P64</f>
        <v>0</v>
      </c>
      <c r="AR64" s="16">
        <f>'Appendix 1b'!N64</f>
        <v>0</v>
      </c>
      <c r="AS64" s="16">
        <f>'Appendix 1b'!Q64</f>
        <v>0</v>
      </c>
      <c r="AU64" s="16">
        <f t="shared" si="22"/>
        <v>0</v>
      </c>
      <c r="AV64" s="16">
        <f t="shared" si="23"/>
        <v>0</v>
      </c>
    </row>
    <row r="65" spans="1:50" x14ac:dyDescent="0.3">
      <c r="A65" s="7" t="s">
        <v>97</v>
      </c>
      <c r="D65" s="7">
        <v>14115</v>
      </c>
      <c r="E65" s="7" t="s">
        <v>98</v>
      </c>
      <c r="I65" s="7">
        <v>27</v>
      </c>
      <c r="J65" s="8" t="s">
        <v>146</v>
      </c>
      <c r="K65" s="16"/>
      <c r="L65" s="16">
        <f t="shared" si="16"/>
        <v>0</v>
      </c>
      <c r="M65" s="16">
        <f t="shared" si="17"/>
        <v>0</v>
      </c>
      <c r="N65" s="16">
        <v>0</v>
      </c>
      <c r="P65" s="16">
        <f t="shared" si="24"/>
        <v>0</v>
      </c>
      <c r="Q65" s="16">
        <v>0</v>
      </c>
      <c r="R65" s="16">
        <f t="shared" si="18"/>
        <v>0</v>
      </c>
      <c r="T65" s="16">
        <v>0</v>
      </c>
      <c r="U65" s="16">
        <v>0</v>
      </c>
      <c r="V65" s="16">
        <f t="shared" si="19"/>
        <v>0</v>
      </c>
      <c r="X65" s="16">
        <f t="shared" si="20"/>
        <v>0</v>
      </c>
      <c r="Z65" s="16">
        <f>'Appendix 1b'!N65</f>
        <v>0</v>
      </c>
      <c r="AA65" s="16">
        <f>'Appendix 1b'!Q65</f>
        <v>0</v>
      </c>
      <c r="AC65" s="16">
        <f>'Appendix 1c'!N65</f>
        <v>0</v>
      </c>
      <c r="AD65" s="16">
        <f>'Appendix 1c'!P65</f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06" t="e">
        <f t="shared" si="21"/>
        <v>#DIV/0!</v>
      </c>
      <c r="AO65" s="16">
        <f>'Appendix 1c'!N65</f>
        <v>0</v>
      </c>
      <c r="AP65" s="16">
        <f>'Appendix 1c'!P65</f>
        <v>0</v>
      </c>
      <c r="AR65" s="16">
        <f>'Appendix 1b'!N65</f>
        <v>0</v>
      </c>
      <c r="AS65" s="16">
        <f>'Appendix 1b'!Q65</f>
        <v>0</v>
      </c>
      <c r="AU65" s="16">
        <f t="shared" si="22"/>
        <v>0</v>
      </c>
      <c r="AV65" s="16">
        <f t="shared" si="23"/>
        <v>0</v>
      </c>
    </row>
    <row r="66" spans="1:50" x14ac:dyDescent="0.3">
      <c r="A66" s="7" t="s">
        <v>97</v>
      </c>
      <c r="D66" s="7" t="s">
        <v>147</v>
      </c>
      <c r="E66" s="7" t="s">
        <v>98</v>
      </c>
      <c r="I66" s="7">
        <v>28</v>
      </c>
      <c r="J66" s="8" t="s">
        <v>495</v>
      </c>
      <c r="K66" s="16"/>
      <c r="L66" s="16">
        <f t="shared" si="16"/>
        <v>-9194661.9399999995</v>
      </c>
      <c r="M66" s="16">
        <f>AF66+AG66+AH66</f>
        <v>0</v>
      </c>
      <c r="N66" s="16">
        <v>0</v>
      </c>
      <c r="P66" s="16">
        <f>N66-O66</f>
        <v>0</v>
      </c>
      <c r="Q66" s="16">
        <v>0</v>
      </c>
      <c r="R66" s="16">
        <f>M66-P66</f>
        <v>0</v>
      </c>
      <c r="T66" s="16">
        <v>0</v>
      </c>
      <c r="U66" s="16">
        <v>-9194661.9399999995</v>
      </c>
      <c r="V66" s="16">
        <f>L66-U66</f>
        <v>0</v>
      </c>
      <c r="X66" s="16">
        <f>R66-W66</f>
        <v>0</v>
      </c>
      <c r="Z66" s="16">
        <f>'Appendix 1b'!N66</f>
        <v>0</v>
      </c>
      <c r="AA66" s="16">
        <f>'Appendix 1b'!Q66</f>
        <v>0</v>
      </c>
      <c r="AC66" s="16">
        <f>'Appendix 1c'!N66</f>
        <v>0</v>
      </c>
      <c r="AD66" s="16">
        <f>'Appendix 1c'!P66</f>
        <v>0</v>
      </c>
      <c r="AF66" s="16">
        <v>0</v>
      </c>
      <c r="AG66" s="16">
        <v>0</v>
      </c>
      <c r="AH66" s="16">
        <v>0</v>
      </c>
      <c r="AI66" s="16">
        <v>-9194661.9399999995</v>
      </c>
      <c r="AJ66" s="16">
        <v>0</v>
      </c>
      <c r="AK66" s="16">
        <v>0</v>
      </c>
      <c r="AL66" s="106">
        <f>SUM(AF66:AH66)/AI66</f>
        <v>0</v>
      </c>
      <c r="AO66" s="16">
        <f>'Appendix 1c'!N66</f>
        <v>0</v>
      </c>
      <c r="AP66" s="16">
        <f>'Appendix 1c'!P66</f>
        <v>0</v>
      </c>
      <c r="AR66" s="16">
        <f>'Appendix 1b'!N66</f>
        <v>0</v>
      </c>
      <c r="AS66" s="16">
        <f>'Appendix 1b'!Q66</f>
        <v>0</v>
      </c>
      <c r="AU66" s="16">
        <f>P66-(AO66+AR66)</f>
        <v>0</v>
      </c>
      <c r="AV66" s="16">
        <f>R66-(AP66+AS66)</f>
        <v>0</v>
      </c>
    </row>
    <row r="67" spans="1:50" x14ac:dyDescent="0.3">
      <c r="A67" s="7" t="s">
        <v>97</v>
      </c>
      <c r="D67" s="7">
        <v>14103</v>
      </c>
      <c r="E67" s="7" t="s">
        <v>98</v>
      </c>
      <c r="I67" s="7">
        <v>28</v>
      </c>
      <c r="J67" s="8" t="s">
        <v>494</v>
      </c>
      <c r="K67" s="16"/>
      <c r="M67" s="16">
        <f t="shared" si="17"/>
        <v>0</v>
      </c>
      <c r="N67" s="16">
        <v>0</v>
      </c>
      <c r="P67" s="16">
        <f t="shared" si="24"/>
        <v>0</v>
      </c>
      <c r="Q67" s="16">
        <v>0</v>
      </c>
      <c r="R67" s="16">
        <f t="shared" si="18"/>
        <v>0</v>
      </c>
      <c r="T67" s="16">
        <v>0</v>
      </c>
      <c r="U67" s="16">
        <v>0</v>
      </c>
      <c r="V67" s="16">
        <f t="shared" si="19"/>
        <v>0</v>
      </c>
      <c r="X67" s="16">
        <f t="shared" si="20"/>
        <v>0</v>
      </c>
      <c r="Z67" s="16">
        <f>'Appendix 1b'!N67</f>
        <v>0</v>
      </c>
      <c r="AA67" s="16">
        <f>'Appendix 1b'!Q67</f>
        <v>0</v>
      </c>
      <c r="AC67" s="16">
        <f>'Appendix 1c'!N67</f>
        <v>0</v>
      </c>
      <c r="AD67" s="16">
        <f>'Appendix 1c'!P67</f>
        <v>0</v>
      </c>
      <c r="AF67" s="16">
        <v>0</v>
      </c>
      <c r="AG67" s="16">
        <v>0</v>
      </c>
      <c r="AH67" s="16">
        <v>0</v>
      </c>
      <c r="AI67" s="16">
        <v>-8828375</v>
      </c>
      <c r="AJ67" s="16">
        <v>0</v>
      </c>
      <c r="AK67" s="16">
        <v>0</v>
      </c>
      <c r="AL67" s="106">
        <f t="shared" si="21"/>
        <v>0</v>
      </c>
      <c r="AO67" s="16">
        <f>'Appendix 1c'!N67</f>
        <v>0</v>
      </c>
      <c r="AP67" s="16">
        <f>'Appendix 1c'!P67</f>
        <v>0</v>
      </c>
      <c r="AR67" s="16">
        <f>'Appendix 1b'!N67</f>
        <v>0</v>
      </c>
      <c r="AS67" s="16">
        <f>'Appendix 1b'!Q67</f>
        <v>0</v>
      </c>
      <c r="AU67" s="16">
        <f t="shared" si="22"/>
        <v>0</v>
      </c>
      <c r="AV67" s="16">
        <f t="shared" si="23"/>
        <v>0</v>
      </c>
    </row>
    <row r="68" spans="1:50" x14ac:dyDescent="0.3">
      <c r="K68" s="16"/>
      <c r="AL68" s="106"/>
      <c r="AU68" s="16"/>
      <c r="AV68" s="16"/>
    </row>
    <row r="69" spans="1:50" s="8" customFormat="1" x14ac:dyDescent="0.3">
      <c r="J69" s="12" t="s">
        <v>148</v>
      </c>
      <c r="L69" s="19">
        <f>SUM(L60:L68)</f>
        <v>-193035185.94</v>
      </c>
      <c r="M69" s="19">
        <f>SUM(M60:M68)</f>
        <v>-100481367</v>
      </c>
      <c r="N69" s="19">
        <f>SUM(N60:N68)</f>
        <v>-99318157.969999999</v>
      </c>
      <c r="O69" s="19"/>
      <c r="P69" s="19">
        <f>SUM(P60:P68)</f>
        <v>-99318157.969999999</v>
      </c>
      <c r="Q69" s="19">
        <f>SUM(Q60:Q68)</f>
        <v>0</v>
      </c>
      <c r="R69" s="19">
        <f>SUM(R60:R68)</f>
        <v>-1163209.0300000086</v>
      </c>
      <c r="S69" s="19"/>
      <c r="T69" s="19">
        <f t="shared" ref="T69:AA69" si="25">SUM(T60:T68)</f>
        <v>0</v>
      </c>
      <c r="U69" s="19">
        <f t="shared" si="25"/>
        <v>-193035185.94</v>
      </c>
      <c r="V69" s="19">
        <f t="shared" si="25"/>
        <v>0</v>
      </c>
      <c r="W69" s="19">
        <f t="shared" si="25"/>
        <v>0</v>
      </c>
      <c r="X69" s="19">
        <f t="shared" si="25"/>
        <v>-1163209.0300000086</v>
      </c>
      <c r="Y69" s="17">
        <f t="shared" si="25"/>
        <v>0</v>
      </c>
      <c r="Z69" s="19">
        <f t="shared" si="25"/>
        <v>-85376047.969999999</v>
      </c>
      <c r="AA69" s="19">
        <f t="shared" si="25"/>
        <v>16225.969999991357</v>
      </c>
      <c r="AB69" s="17"/>
      <c r="AC69" s="19">
        <f>SUM(AC60:AC68)</f>
        <v>0</v>
      </c>
      <c r="AD69" s="19">
        <f>SUM(AD60:AD68)</f>
        <v>0</v>
      </c>
      <c r="AE69" s="19"/>
      <c r="AF69" s="19">
        <f t="shared" ref="AF69:AK69" si="26">SUM(AF60:AF68)</f>
        <v>-100481367</v>
      </c>
      <c r="AG69" s="19">
        <f t="shared" si="26"/>
        <v>0</v>
      </c>
      <c r="AH69" s="19">
        <f t="shared" si="26"/>
        <v>0</v>
      </c>
      <c r="AI69" s="19">
        <f t="shared" si="26"/>
        <v>-201863560.94</v>
      </c>
      <c r="AJ69" s="19">
        <f t="shared" si="26"/>
        <v>0</v>
      </c>
      <c r="AK69" s="19">
        <f t="shared" si="26"/>
        <v>0</v>
      </c>
      <c r="AL69" s="7"/>
      <c r="AO69" s="19">
        <f>SUM(AO60:AO68)</f>
        <v>0</v>
      </c>
      <c r="AP69" s="19">
        <f>SUM(AP60:AP68)</f>
        <v>0</v>
      </c>
      <c r="AR69" s="19">
        <f>SUM(AR60:AR68)</f>
        <v>-85376047.969999999</v>
      </c>
      <c r="AS69" s="19">
        <f>SUM(AS60:AS68)</f>
        <v>16225.969999991357</v>
      </c>
    </row>
    <row r="70" spans="1:50" x14ac:dyDescent="0.3">
      <c r="AI70" s="16">
        <v>0</v>
      </c>
    </row>
    <row r="71" spans="1:50" ht="15.5" x14ac:dyDescent="0.35">
      <c r="J71" s="22" t="s">
        <v>571</v>
      </c>
      <c r="K71" s="34"/>
      <c r="L71" s="24">
        <f>L69+L56</f>
        <v>1.999974250793457E-3</v>
      </c>
      <c r="M71" s="24">
        <f>M69+M56</f>
        <v>-11516246.217999876</v>
      </c>
      <c r="N71" s="24">
        <f>N69+N56</f>
        <v>-9854983.3199999332</v>
      </c>
      <c r="O71" s="24"/>
      <c r="P71" s="24">
        <f>P69+P56</f>
        <v>-9854983.3199999332</v>
      </c>
      <c r="Q71" s="24">
        <f>Q69+Q56</f>
        <v>0</v>
      </c>
      <c r="R71" s="24">
        <f>R69+R56</f>
        <v>-1661262.8979999647</v>
      </c>
      <c r="S71" s="24"/>
      <c r="T71" s="24">
        <f>T69+T56</f>
        <v>13726774.690000007</v>
      </c>
      <c r="U71" s="24">
        <f>U69+U56</f>
        <v>-5863405.2019999921</v>
      </c>
      <c r="V71" s="24">
        <f>V69+V56</f>
        <v>5863405.2039999887</v>
      </c>
      <c r="W71" s="24">
        <f>W69+W56</f>
        <v>0</v>
      </c>
      <c r="X71" s="24">
        <f>X69+X56</f>
        <v>-5202423.096000012</v>
      </c>
      <c r="Y71" s="17"/>
      <c r="Z71" s="24">
        <f>Z69+Z56</f>
        <v>1412194.3000000566</v>
      </c>
      <c r="AA71" s="24">
        <f>AA69+AA56</f>
        <v>-1487903.5949999671</v>
      </c>
      <c r="AB71" s="17"/>
      <c r="AC71" s="24">
        <f>AC69+AC56</f>
        <v>1453077.2199999993</v>
      </c>
      <c r="AD71" s="24">
        <f>AD69+AD56</f>
        <v>1006075.6970000007</v>
      </c>
      <c r="AE71" s="24"/>
      <c r="AF71" s="24">
        <f t="shared" ref="AF71:AK71" si="27">AF69+AF56</f>
        <v>-11516246.217999876</v>
      </c>
      <c r="AG71" s="24">
        <f t="shared" si="27"/>
        <v>0</v>
      </c>
      <c r="AH71" s="24">
        <f t="shared" si="27"/>
        <v>0</v>
      </c>
      <c r="AI71" s="24">
        <f t="shared" si="27"/>
        <v>-8828374.9980000257</v>
      </c>
      <c r="AJ71" s="24">
        <f t="shared" si="27"/>
        <v>0</v>
      </c>
      <c r="AK71" s="24">
        <f t="shared" si="27"/>
        <v>0</v>
      </c>
      <c r="AO71" s="24">
        <f>AO69+AO56</f>
        <v>1453077.2199999993</v>
      </c>
      <c r="AP71" s="24">
        <f>AP69+AP56</f>
        <v>1006075.6970000007</v>
      </c>
      <c r="AR71" s="24">
        <f>AR69+AR56</f>
        <v>1412194.3000000566</v>
      </c>
      <c r="AS71" s="24">
        <f>AS69+AS56</f>
        <v>-1487903.5949999671</v>
      </c>
    </row>
    <row r="73" spans="1:50" ht="14.5" x14ac:dyDescent="0.35">
      <c r="O73" s="30"/>
      <c r="P73" s="30"/>
    </row>
    <row r="74" spans="1:50" x14ac:dyDescent="0.3">
      <c r="D74" s="104"/>
      <c r="K74" s="16"/>
      <c r="O74" s="142"/>
      <c r="AL74" s="106"/>
      <c r="AN74" s="8"/>
      <c r="AU74" s="16"/>
      <c r="AV74" s="16"/>
      <c r="AX74" s="16"/>
    </row>
    <row r="75" spans="1:50" x14ac:dyDescent="0.3">
      <c r="K75" s="16"/>
      <c r="AL75" s="106"/>
      <c r="AU75" s="16"/>
      <c r="AV75" s="16"/>
    </row>
    <row r="76" spans="1:50" x14ac:dyDescent="0.3">
      <c r="K76" s="16"/>
      <c r="AL76" s="106"/>
      <c r="AU76" s="16"/>
      <c r="AV76" s="16"/>
    </row>
    <row r="77" spans="1:50" x14ac:dyDescent="0.3">
      <c r="D77" s="120"/>
      <c r="K77" s="16"/>
      <c r="O77" s="32"/>
      <c r="AL77" s="106"/>
      <c r="AN77" s="8"/>
      <c r="AU77" s="16"/>
      <c r="AV77" s="16"/>
    </row>
    <row r="78" spans="1:50" x14ac:dyDescent="0.3">
      <c r="D78" s="104"/>
      <c r="J78" s="104"/>
      <c r="K78" s="16"/>
      <c r="O78" s="32"/>
      <c r="AL78" s="106"/>
      <c r="AN78" s="8"/>
      <c r="AU78" s="16"/>
      <c r="AV78" s="16"/>
    </row>
    <row r="79" spans="1:50" x14ac:dyDescent="0.3">
      <c r="D79" s="104"/>
      <c r="J79" s="104"/>
      <c r="K79" s="16"/>
      <c r="O79" s="32"/>
      <c r="AL79" s="106"/>
      <c r="AN79" s="8"/>
      <c r="AU79" s="16"/>
      <c r="AV79" s="16"/>
    </row>
    <row r="80" spans="1:50" x14ac:dyDescent="0.3">
      <c r="D80" s="104"/>
      <c r="J80" s="104"/>
      <c r="K80" s="16"/>
      <c r="O80" s="32"/>
      <c r="AL80" s="106"/>
      <c r="AN80" s="8"/>
      <c r="AU80" s="16"/>
      <c r="AV80" s="16"/>
    </row>
    <row r="81" spans="4:48" x14ac:dyDescent="0.3">
      <c r="D81" s="104"/>
      <c r="J81" s="104"/>
      <c r="K81" s="16"/>
      <c r="O81" s="32"/>
      <c r="AL81" s="106"/>
      <c r="AN81" s="8"/>
      <c r="AU81" s="16"/>
      <c r="AV81" s="16"/>
    </row>
    <row r="82" spans="4:48" x14ac:dyDescent="0.3">
      <c r="D82" s="104"/>
      <c r="J82" s="104"/>
      <c r="K82" s="16"/>
      <c r="O82" s="32"/>
      <c r="AL82" s="106"/>
      <c r="AN82" s="8"/>
      <c r="AU82" s="16"/>
      <c r="AV82" s="16"/>
    </row>
    <row r="83" spans="4:48" x14ac:dyDescent="0.3">
      <c r="D83" s="104"/>
      <c r="J83" s="104"/>
      <c r="K83" s="16"/>
      <c r="O83" s="32"/>
      <c r="AL83" s="106"/>
      <c r="AN83" s="8"/>
      <c r="AU83" s="16"/>
      <c r="AV83" s="16"/>
    </row>
    <row r="84" spans="4:48" x14ac:dyDescent="0.3">
      <c r="D84" s="104"/>
      <c r="J84" s="104"/>
      <c r="K84" s="16"/>
      <c r="O84" s="32"/>
      <c r="AL84" s="106"/>
      <c r="AN84" s="8"/>
      <c r="AU84" s="16"/>
      <c r="AV84" s="16"/>
    </row>
    <row r="85" spans="4:48" x14ac:dyDescent="0.3">
      <c r="D85" s="104"/>
      <c r="J85" s="104"/>
      <c r="K85" s="16"/>
      <c r="O85" s="32"/>
      <c r="AL85" s="106"/>
      <c r="AN85" s="8"/>
      <c r="AU85" s="16"/>
      <c r="AV85" s="16"/>
    </row>
    <row r="86" spans="4:48" x14ac:dyDescent="0.3">
      <c r="D86" s="104"/>
      <c r="J86" s="104"/>
      <c r="K86" s="16"/>
      <c r="O86" s="32"/>
      <c r="AL86" s="106"/>
      <c r="AN86" s="8"/>
      <c r="AU86" s="16"/>
      <c r="AV86" s="16"/>
    </row>
    <row r="87" spans="4:48" x14ac:dyDescent="0.3">
      <c r="D87" s="104"/>
      <c r="J87" s="104"/>
      <c r="K87" s="16"/>
      <c r="O87" s="32"/>
      <c r="AL87" s="106"/>
      <c r="AN87" s="8"/>
      <c r="AU87" s="16"/>
      <c r="AV87" s="16"/>
    </row>
    <row r="88" spans="4:48" x14ac:dyDescent="0.3">
      <c r="D88" s="104"/>
      <c r="J88" s="104"/>
      <c r="K88" s="16"/>
      <c r="O88" s="32"/>
      <c r="AL88" s="106"/>
      <c r="AN88" s="8"/>
      <c r="AU88" s="16"/>
      <c r="AV88" s="16"/>
    </row>
    <row r="89" spans="4:48" x14ac:dyDescent="0.3">
      <c r="D89" s="104"/>
      <c r="J89" s="104"/>
      <c r="K89" s="16"/>
      <c r="O89" s="32"/>
      <c r="AL89" s="106"/>
      <c r="AN89" s="8"/>
      <c r="AU89" s="16"/>
      <c r="AV89" s="16"/>
    </row>
    <row r="90" spans="4:48" x14ac:dyDescent="0.3">
      <c r="D90" s="104"/>
      <c r="J90" s="104"/>
      <c r="K90" s="16"/>
      <c r="O90" s="32"/>
      <c r="AL90" s="106"/>
      <c r="AN90" s="8"/>
      <c r="AU90" s="16"/>
      <c r="AV90" s="16"/>
    </row>
    <row r="91" spans="4:48" x14ac:dyDescent="0.3">
      <c r="D91" s="104"/>
      <c r="J91" s="104"/>
      <c r="K91" s="16"/>
      <c r="O91" s="32"/>
      <c r="AL91" s="106"/>
      <c r="AN91" s="8"/>
      <c r="AU91" s="16"/>
      <c r="AV91" s="16"/>
    </row>
    <row r="92" spans="4:48" x14ac:dyDescent="0.3">
      <c r="D92" s="104"/>
      <c r="J92" s="104"/>
      <c r="K92" s="16"/>
      <c r="O92" s="32"/>
      <c r="AL92" s="106"/>
      <c r="AN92" s="8"/>
      <c r="AU92" s="16"/>
      <c r="AV92" s="16"/>
    </row>
    <row r="93" spans="4:48" x14ac:dyDescent="0.3">
      <c r="J93" s="7"/>
      <c r="K93" s="16"/>
      <c r="O93" s="32"/>
      <c r="AL93" s="106"/>
      <c r="AN93" s="8"/>
      <c r="AU93" s="16"/>
      <c r="AV93" s="16"/>
    </row>
    <row r="94" spans="4:48" x14ac:dyDescent="0.3">
      <c r="J94" s="7"/>
      <c r="K94" s="16"/>
      <c r="O94" s="32"/>
      <c r="AL94" s="106"/>
      <c r="AN94" s="8"/>
      <c r="AU94" s="16"/>
      <c r="AV94" s="16"/>
    </row>
    <row r="95" spans="4:48" x14ac:dyDescent="0.3">
      <c r="J95" s="7"/>
      <c r="K95" s="16"/>
      <c r="O95" s="32"/>
      <c r="AL95" s="106"/>
      <c r="AN95" s="8"/>
      <c r="AU95" s="16"/>
      <c r="AV95" s="16"/>
    </row>
    <row r="96" spans="4:48" x14ac:dyDescent="0.3">
      <c r="J96" s="7"/>
      <c r="K96" s="16"/>
      <c r="O96" s="32"/>
      <c r="AL96" s="106"/>
      <c r="AN96" s="8"/>
      <c r="AU96" s="16"/>
      <c r="AV96" s="16"/>
    </row>
    <row r="97" spans="10:48" x14ac:dyDescent="0.3">
      <c r="J97" s="7"/>
      <c r="K97" s="16"/>
      <c r="O97" s="32"/>
      <c r="AL97" s="106"/>
      <c r="AN97" s="8"/>
      <c r="AU97" s="16"/>
      <c r="AV97" s="16"/>
    </row>
    <row r="98" spans="10:48" x14ac:dyDescent="0.3">
      <c r="J98" s="7"/>
      <c r="K98" s="16"/>
      <c r="O98" s="32"/>
      <c r="AL98" s="106"/>
      <c r="AN98" s="8"/>
      <c r="AU98" s="16"/>
      <c r="AV98" s="16"/>
    </row>
    <row r="99" spans="10:48" x14ac:dyDescent="0.3">
      <c r="J99" s="7"/>
      <c r="K99" s="16"/>
      <c r="O99" s="32"/>
      <c r="AL99" s="106"/>
      <c r="AN99" s="8"/>
      <c r="AU99" s="16"/>
      <c r="AV99" s="16"/>
    </row>
    <row r="100" spans="10:48" x14ac:dyDescent="0.3">
      <c r="J100" s="7"/>
      <c r="K100" s="16"/>
      <c r="O100" s="32"/>
      <c r="AL100" s="106"/>
      <c r="AN100" s="8"/>
      <c r="AU100" s="16"/>
      <c r="AV100" s="16"/>
    </row>
    <row r="101" spans="10:48" x14ac:dyDescent="0.3">
      <c r="J101" s="7"/>
      <c r="K101" s="16"/>
      <c r="O101" s="32"/>
      <c r="AL101" s="106"/>
      <c r="AN101" s="8"/>
      <c r="AU101" s="16"/>
      <c r="AV101" s="16"/>
    </row>
    <row r="102" spans="10:48" x14ac:dyDescent="0.3">
      <c r="J102" s="7"/>
      <c r="K102" s="16"/>
      <c r="O102" s="32"/>
      <c r="AL102" s="106"/>
      <c r="AN102" s="8"/>
      <c r="AU102" s="16"/>
      <c r="AV102" s="16"/>
    </row>
    <row r="103" spans="10:48" x14ac:dyDescent="0.3">
      <c r="J103" s="7"/>
      <c r="K103" s="16"/>
      <c r="O103" s="32"/>
      <c r="AL103" s="106"/>
      <c r="AN103" s="8"/>
      <c r="AU103" s="16"/>
      <c r="AV103" s="16"/>
    </row>
    <row r="104" spans="10:48" x14ac:dyDescent="0.3">
      <c r="J104" s="7"/>
      <c r="K104" s="16"/>
      <c r="O104" s="32"/>
      <c r="AL104" s="106"/>
      <c r="AN104" s="8"/>
      <c r="AU104" s="16"/>
      <c r="AV104" s="16"/>
    </row>
    <row r="105" spans="10:48" x14ac:dyDescent="0.3">
      <c r="J105" s="7"/>
      <c r="K105" s="16"/>
      <c r="O105" s="32"/>
      <c r="AL105" s="106"/>
      <c r="AN105" s="8"/>
      <c r="AU105" s="16"/>
      <c r="AV105" s="16"/>
    </row>
    <row r="106" spans="10:48" x14ac:dyDescent="0.3">
      <c r="J106" s="7"/>
      <c r="K106" s="16"/>
      <c r="O106" s="32"/>
      <c r="AL106" s="106"/>
      <c r="AN106" s="8"/>
      <c r="AU106" s="16"/>
      <c r="AV106" s="16"/>
    </row>
    <row r="107" spans="10:48" x14ac:dyDescent="0.3">
      <c r="J107" s="7"/>
      <c r="K107" s="16"/>
      <c r="O107" s="32"/>
      <c r="AL107" s="106"/>
      <c r="AN107" s="8"/>
      <c r="AU107" s="16"/>
      <c r="AV107" s="16"/>
    </row>
    <row r="108" spans="10:48" x14ac:dyDescent="0.3">
      <c r="J108" s="7"/>
      <c r="K108" s="16"/>
      <c r="O108" s="32"/>
      <c r="AL108" s="106"/>
      <c r="AN108" s="8"/>
      <c r="AU108" s="16"/>
      <c r="AV108" s="16"/>
    </row>
    <row r="109" spans="10:48" x14ac:dyDescent="0.3">
      <c r="J109" s="7"/>
      <c r="K109" s="16"/>
      <c r="O109" s="32"/>
      <c r="AL109" s="106"/>
      <c r="AN109" s="8"/>
      <c r="AU109" s="16"/>
      <c r="AV109" s="16"/>
    </row>
    <row r="110" spans="10:48" x14ac:dyDescent="0.3">
      <c r="J110" s="7"/>
      <c r="K110" s="16"/>
      <c r="O110" s="32"/>
      <c r="AL110" s="106"/>
      <c r="AN110" s="8"/>
      <c r="AU110" s="16"/>
      <c r="AV110" s="16"/>
    </row>
    <row r="111" spans="10:48" x14ac:dyDescent="0.3">
      <c r="J111" s="7"/>
      <c r="K111" s="16"/>
      <c r="O111" s="32"/>
      <c r="AL111" s="106"/>
      <c r="AN111" s="8"/>
      <c r="AU111" s="16"/>
      <c r="AV111" s="16"/>
    </row>
    <row r="112" spans="10:48" x14ac:dyDescent="0.3">
      <c r="J112" s="7"/>
      <c r="K112" s="16"/>
      <c r="O112" s="32"/>
      <c r="AL112" s="106"/>
      <c r="AN112" s="8"/>
      <c r="AU112" s="16"/>
      <c r="AV112" s="16"/>
    </row>
    <row r="113" spans="10:48" x14ac:dyDescent="0.3">
      <c r="J113" s="7"/>
      <c r="K113" s="16"/>
      <c r="O113" s="32"/>
      <c r="AL113" s="106"/>
      <c r="AN113" s="8"/>
      <c r="AU113" s="16"/>
      <c r="AV113" s="16"/>
    </row>
    <row r="114" spans="10:48" x14ac:dyDescent="0.3">
      <c r="J114" s="7"/>
      <c r="K114" s="16"/>
      <c r="O114" s="32"/>
      <c r="AL114" s="106"/>
      <c r="AN114" s="8"/>
      <c r="AU114" s="16"/>
      <c r="AV114" s="16"/>
    </row>
    <row r="115" spans="10:48" x14ac:dyDescent="0.3">
      <c r="J115" s="7"/>
      <c r="K115" s="16"/>
      <c r="O115" s="32"/>
      <c r="AL115" s="106"/>
      <c r="AN115" s="8"/>
      <c r="AU115" s="16"/>
      <c r="AV115" s="16"/>
    </row>
    <row r="116" spans="10:48" x14ac:dyDescent="0.3">
      <c r="J116" s="7"/>
      <c r="K116" s="16"/>
      <c r="O116" s="32"/>
      <c r="AL116" s="106"/>
      <c r="AN116" s="8"/>
      <c r="AU116" s="16"/>
      <c r="AV116" s="16"/>
    </row>
    <row r="117" spans="10:48" x14ac:dyDescent="0.3">
      <c r="J117" s="7"/>
      <c r="K117" s="16"/>
      <c r="O117" s="32"/>
      <c r="AL117" s="106"/>
      <c r="AN117" s="8"/>
      <c r="AU117" s="16"/>
      <c r="AV117" s="16"/>
    </row>
    <row r="118" spans="10:48" x14ac:dyDescent="0.3">
      <c r="J118" s="7"/>
      <c r="K118" s="16"/>
      <c r="O118" s="32"/>
      <c r="AL118" s="106"/>
      <c r="AN118" s="8"/>
      <c r="AU118" s="16"/>
      <c r="AV118" s="16"/>
    </row>
    <row r="119" spans="10:48" x14ac:dyDescent="0.3">
      <c r="J119" s="7"/>
      <c r="K119" s="16"/>
      <c r="O119" s="32"/>
      <c r="AL119" s="106"/>
      <c r="AN119" s="8"/>
      <c r="AU119" s="16"/>
      <c r="AV119" s="16"/>
    </row>
    <row r="120" spans="10:48" x14ac:dyDescent="0.3">
      <c r="J120" s="7"/>
      <c r="K120" s="16"/>
      <c r="O120" s="32"/>
      <c r="AL120" s="106"/>
      <c r="AN120" s="8"/>
      <c r="AU120" s="16"/>
      <c r="AV120" s="16"/>
    </row>
    <row r="121" spans="10:48" x14ac:dyDescent="0.3">
      <c r="J121" s="7"/>
      <c r="K121" s="16"/>
      <c r="O121" s="32"/>
      <c r="AL121" s="106"/>
      <c r="AN121" s="8"/>
      <c r="AU121" s="16"/>
      <c r="AV121" s="16"/>
    </row>
    <row r="122" spans="10:48" x14ac:dyDescent="0.3">
      <c r="J122" s="7"/>
      <c r="K122" s="16"/>
      <c r="O122" s="32"/>
      <c r="AL122" s="106"/>
      <c r="AN122" s="8"/>
      <c r="AU122" s="16"/>
      <c r="AV122" s="16"/>
    </row>
    <row r="123" spans="10:48" x14ac:dyDescent="0.3">
      <c r="K123" s="16"/>
      <c r="O123" s="32"/>
      <c r="AL123" s="106"/>
      <c r="AN123" s="8"/>
      <c r="AU123" s="16"/>
      <c r="AV123" s="16"/>
    </row>
    <row r="124" spans="10:48" x14ac:dyDescent="0.3">
      <c r="K124" s="16"/>
      <c r="O124" s="32"/>
      <c r="AL124" s="106"/>
      <c r="AN124" s="8"/>
      <c r="AU124" s="16"/>
      <c r="AV124" s="16"/>
    </row>
    <row r="125" spans="10:48" x14ac:dyDescent="0.3">
      <c r="K125" s="16"/>
      <c r="O125" s="32"/>
      <c r="AL125" s="106"/>
      <c r="AN125" s="8"/>
      <c r="AU125" s="16"/>
      <c r="AV125" s="16"/>
    </row>
    <row r="126" spans="10:48" x14ac:dyDescent="0.3">
      <c r="K126" s="16"/>
      <c r="O126" s="32"/>
      <c r="AL126" s="106"/>
      <c r="AN126" s="8"/>
      <c r="AU126" s="16"/>
      <c r="AV126" s="16"/>
    </row>
    <row r="127" spans="10:48" x14ac:dyDescent="0.3">
      <c r="K127" s="16"/>
      <c r="O127" s="32"/>
      <c r="AL127" s="106"/>
      <c r="AN127" s="8"/>
      <c r="AU127" s="16"/>
      <c r="AV127" s="16"/>
    </row>
    <row r="128" spans="10:48" x14ac:dyDescent="0.3">
      <c r="O128" s="142"/>
    </row>
    <row r="129" spans="15:15" x14ac:dyDescent="0.3">
      <c r="O129" s="142"/>
    </row>
    <row r="130" spans="15:15" x14ac:dyDescent="0.3">
      <c r="O130" s="142"/>
    </row>
    <row r="131" spans="15:15" x14ac:dyDescent="0.3">
      <c r="O131" s="142"/>
    </row>
    <row r="132" spans="15:15" x14ac:dyDescent="0.3">
      <c r="O132" s="142"/>
    </row>
    <row r="133" spans="15:15" x14ac:dyDescent="0.3">
      <c r="O133" s="142"/>
    </row>
    <row r="134" spans="15:15" x14ac:dyDescent="0.3">
      <c r="O134" s="142"/>
    </row>
    <row r="135" spans="15:15" x14ac:dyDescent="0.3">
      <c r="O135" s="142"/>
    </row>
    <row r="136" spans="15:15" x14ac:dyDescent="0.3">
      <c r="O136" s="142"/>
    </row>
    <row r="137" spans="15:15" x14ac:dyDescent="0.3">
      <c r="O137" s="142"/>
    </row>
    <row r="138" spans="15:15" x14ac:dyDescent="0.3">
      <c r="O138" s="142"/>
    </row>
    <row r="139" spans="15:15" x14ac:dyDescent="0.3">
      <c r="O139" s="142"/>
    </row>
    <row r="140" spans="15:15" x14ac:dyDescent="0.3">
      <c r="O140" s="142"/>
    </row>
    <row r="141" spans="15:15" x14ac:dyDescent="0.3">
      <c r="O141" s="142"/>
    </row>
    <row r="142" spans="15:15" x14ac:dyDescent="0.3">
      <c r="O142" s="142"/>
    </row>
    <row r="180" spans="16:17" ht="14.5" x14ac:dyDescent="0.35">
      <c r="P180" s="299"/>
      <c r="Q180" s="300"/>
    </row>
  </sheetData>
  <dataConsolidate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 &amp;R&amp;A</oddHeader>
    <oddFooter>&amp;L&amp;F</oddFooter>
    <evenHeader>&amp;L </evenHeader>
    <evenFooter>&amp;L </evenFooter>
    <firstHeader>&amp;L </firstHeader>
    <firstFooter>&amp;L 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 fitToPage="1"/>
  </sheetPr>
  <dimension ref="A1:AM149"/>
  <sheetViews>
    <sheetView showGridLines="0" topLeftCell="I9" zoomScale="90" zoomScaleNormal="90" workbookViewId="0">
      <pane xSplit="3" ySplit="9" topLeftCell="L68" activePane="bottomRight" state="frozen"/>
      <selection activeCell="I9" sqref="I9"/>
      <selection pane="topRight" activeCell="L9" sqref="L9"/>
      <selection pane="bottomLeft" activeCell="I18" sqref="I18"/>
      <selection pane="bottomRight" activeCell="L66" sqref="L66"/>
    </sheetView>
  </sheetViews>
  <sheetFormatPr defaultRowHeight="13" outlineLevelCol="1" x14ac:dyDescent="0.3"/>
  <cols>
    <col min="1" max="1" width="38.7265625" style="7" hidden="1" customWidth="1"/>
    <col min="2" max="2" width="24.453125" style="7" hidden="1" customWidth="1"/>
    <col min="3" max="3" width="16.7265625" style="7" hidden="1" customWidth="1"/>
    <col min="4" max="4" width="15.26953125" style="7" hidden="1" customWidth="1"/>
    <col min="5" max="5" width="12.453125" style="7" hidden="1" customWidth="1"/>
    <col min="6" max="6" width="9.1796875" style="7" hidden="1" customWidth="1"/>
    <col min="7" max="7" width="9.81640625" style="7" hidden="1" customWidth="1"/>
    <col min="8" max="8" width="15.453125" style="7" hidden="1" customWidth="1"/>
    <col min="9" max="9" width="4" style="7" customWidth="1"/>
    <col min="10" max="10" width="62.1796875" style="8" customWidth="1"/>
    <col min="11" max="11" width="3.26953125" style="7" customWidth="1"/>
    <col min="12" max="12" width="15.453125" style="16" customWidth="1"/>
    <col min="13" max="13" width="15.54296875" style="16" customWidth="1"/>
    <col min="14" max="14" width="17.7265625" style="16" customWidth="1"/>
    <col min="15" max="15" width="17.7265625" style="16" hidden="1" customWidth="1"/>
    <col min="16" max="16" width="22.26953125" style="16" hidden="1" customWidth="1"/>
    <col min="17" max="17" width="21" style="16" customWidth="1"/>
    <col min="18" max="18" width="1.26953125" style="16" customWidth="1"/>
    <col min="19" max="19" width="14.7265625" style="16" hidden="1" customWidth="1"/>
    <col min="20" max="20" width="16.54296875" style="16" customWidth="1"/>
    <col min="21" max="21" width="14.54296875" style="16" customWidth="1"/>
    <col min="22" max="22" width="41.26953125" style="16" hidden="1" customWidth="1"/>
    <col min="23" max="23" width="8.7265625" style="16" hidden="1" customWidth="1"/>
    <col min="24" max="29" width="17" style="16" hidden="1" customWidth="1" outlineLevel="1"/>
    <col min="30" max="30" width="9.26953125" style="7" hidden="1" customWidth="1" outlineLevel="1"/>
    <col min="31" max="31" width="9.26953125" style="7" hidden="1" customWidth="1" collapsed="1"/>
    <col min="32" max="32" width="10.7265625" style="7" hidden="1" customWidth="1"/>
    <col min="33" max="33" width="8.7265625" style="7" hidden="1" customWidth="1"/>
    <col min="34" max="34" width="10.54296875" style="7" hidden="1" customWidth="1"/>
    <col min="35" max="39" width="8.7265625" style="7" customWidth="1"/>
    <col min="40" max="259" width="9.26953125" style="7"/>
    <col min="260" max="260" width="16" style="7" customWidth="1"/>
    <col min="261" max="261" width="12.7265625" style="7" customWidth="1"/>
    <col min="262" max="262" width="12" style="7" customWidth="1"/>
    <col min="263" max="263" width="16" style="7" customWidth="1"/>
    <col min="264" max="264" width="55" style="7" bestFit="1" customWidth="1"/>
    <col min="265" max="265" width="3.26953125" style="7" customWidth="1"/>
    <col min="266" max="266" width="16" style="7" customWidth="1"/>
    <col min="267" max="267" width="16.26953125" style="7" customWidth="1"/>
    <col min="268" max="268" width="14.7265625" style="7" bestFit="1" customWidth="1"/>
    <col min="269" max="269" width="3.453125" style="7" customWidth="1"/>
    <col min="270" max="270" width="15.7265625" style="7" customWidth="1"/>
    <col min="271" max="271" width="21" style="7" customWidth="1"/>
    <col min="272" max="272" width="3.7265625" style="7" customWidth="1"/>
    <col min="273" max="273" width="16.7265625" style="7" customWidth="1"/>
    <col min="274" max="274" width="21.453125" style="7" customWidth="1"/>
    <col min="275" max="275" width="13.54296875" style="7" customWidth="1"/>
    <col min="276" max="276" width="2.26953125" style="7" customWidth="1"/>
    <col min="277" max="277" width="16.54296875" style="7" customWidth="1"/>
    <col min="278" max="278" width="14.54296875" style="7" customWidth="1"/>
    <col min="279" max="279" width="41.26953125" style="7" customWidth="1"/>
    <col min="280" max="280" width="9.26953125" style="7"/>
    <col min="281" max="286" width="17" style="7" customWidth="1"/>
    <col min="287" max="287" width="9.26953125" style="7" customWidth="1"/>
    <col min="288" max="515" width="9.26953125" style="7"/>
    <col min="516" max="516" width="16" style="7" customWidth="1"/>
    <col min="517" max="517" width="12.7265625" style="7" customWidth="1"/>
    <col min="518" max="518" width="12" style="7" customWidth="1"/>
    <col min="519" max="519" width="16" style="7" customWidth="1"/>
    <col min="520" max="520" width="55" style="7" bestFit="1" customWidth="1"/>
    <col min="521" max="521" width="3.26953125" style="7" customWidth="1"/>
    <col min="522" max="522" width="16" style="7" customWidth="1"/>
    <col min="523" max="523" width="16.26953125" style="7" customWidth="1"/>
    <col min="524" max="524" width="14.7265625" style="7" bestFit="1" customWidth="1"/>
    <col min="525" max="525" width="3.453125" style="7" customWidth="1"/>
    <col min="526" max="526" width="15.7265625" style="7" customWidth="1"/>
    <col min="527" max="527" width="21" style="7" customWidth="1"/>
    <col min="528" max="528" width="3.7265625" style="7" customWidth="1"/>
    <col min="529" max="529" width="16.7265625" style="7" customWidth="1"/>
    <col min="530" max="530" width="21.453125" style="7" customWidth="1"/>
    <col min="531" max="531" width="13.54296875" style="7" customWidth="1"/>
    <col min="532" max="532" width="2.26953125" style="7" customWidth="1"/>
    <col min="533" max="533" width="16.54296875" style="7" customWidth="1"/>
    <col min="534" max="534" width="14.54296875" style="7" customWidth="1"/>
    <col min="535" max="535" width="41.26953125" style="7" customWidth="1"/>
    <col min="536" max="536" width="9.26953125" style="7"/>
    <col min="537" max="542" width="17" style="7" customWidth="1"/>
    <col min="543" max="543" width="9.26953125" style="7" customWidth="1"/>
    <col min="544" max="771" width="9.26953125" style="7"/>
    <col min="772" max="772" width="16" style="7" customWidth="1"/>
    <col min="773" max="773" width="12.7265625" style="7" customWidth="1"/>
    <col min="774" max="774" width="12" style="7" customWidth="1"/>
    <col min="775" max="775" width="16" style="7" customWidth="1"/>
    <col min="776" max="776" width="55" style="7" bestFit="1" customWidth="1"/>
    <col min="777" max="777" width="3.26953125" style="7" customWidth="1"/>
    <col min="778" max="778" width="16" style="7" customWidth="1"/>
    <col min="779" max="779" width="16.26953125" style="7" customWidth="1"/>
    <col min="780" max="780" width="14.7265625" style="7" bestFit="1" customWidth="1"/>
    <col min="781" max="781" width="3.453125" style="7" customWidth="1"/>
    <col min="782" max="782" width="15.7265625" style="7" customWidth="1"/>
    <col min="783" max="783" width="21" style="7" customWidth="1"/>
    <col min="784" max="784" width="3.7265625" style="7" customWidth="1"/>
    <col min="785" max="785" width="16.7265625" style="7" customWidth="1"/>
    <col min="786" max="786" width="21.453125" style="7" customWidth="1"/>
    <col min="787" max="787" width="13.54296875" style="7" customWidth="1"/>
    <col min="788" max="788" width="2.26953125" style="7" customWidth="1"/>
    <col min="789" max="789" width="16.54296875" style="7" customWidth="1"/>
    <col min="790" max="790" width="14.54296875" style="7" customWidth="1"/>
    <col min="791" max="791" width="41.26953125" style="7" customWidth="1"/>
    <col min="792" max="792" width="9.26953125" style="7"/>
    <col min="793" max="798" width="17" style="7" customWidth="1"/>
    <col min="799" max="799" width="9.26953125" style="7" customWidth="1"/>
    <col min="800" max="1027" width="9.26953125" style="7"/>
    <col min="1028" max="1028" width="16" style="7" customWidth="1"/>
    <col min="1029" max="1029" width="12.7265625" style="7" customWidth="1"/>
    <col min="1030" max="1030" width="12" style="7" customWidth="1"/>
    <col min="1031" max="1031" width="16" style="7" customWidth="1"/>
    <col min="1032" max="1032" width="55" style="7" bestFit="1" customWidth="1"/>
    <col min="1033" max="1033" width="3.26953125" style="7" customWidth="1"/>
    <col min="1034" max="1034" width="16" style="7" customWidth="1"/>
    <col min="1035" max="1035" width="16.26953125" style="7" customWidth="1"/>
    <col min="1036" max="1036" width="14.7265625" style="7" bestFit="1" customWidth="1"/>
    <col min="1037" max="1037" width="3.453125" style="7" customWidth="1"/>
    <col min="1038" max="1038" width="15.7265625" style="7" customWidth="1"/>
    <col min="1039" max="1039" width="21" style="7" customWidth="1"/>
    <col min="1040" max="1040" width="3.7265625" style="7" customWidth="1"/>
    <col min="1041" max="1041" width="16.7265625" style="7" customWidth="1"/>
    <col min="1042" max="1042" width="21.453125" style="7" customWidth="1"/>
    <col min="1043" max="1043" width="13.54296875" style="7" customWidth="1"/>
    <col min="1044" max="1044" width="2.26953125" style="7" customWidth="1"/>
    <col min="1045" max="1045" width="16.54296875" style="7" customWidth="1"/>
    <col min="1046" max="1046" width="14.54296875" style="7" customWidth="1"/>
    <col min="1047" max="1047" width="41.26953125" style="7" customWidth="1"/>
    <col min="1048" max="1048" width="9.26953125" style="7"/>
    <col min="1049" max="1054" width="17" style="7" customWidth="1"/>
    <col min="1055" max="1055" width="9.26953125" style="7" customWidth="1"/>
    <col min="1056" max="1283" width="9.26953125" style="7"/>
    <col min="1284" max="1284" width="16" style="7" customWidth="1"/>
    <col min="1285" max="1285" width="12.7265625" style="7" customWidth="1"/>
    <col min="1286" max="1286" width="12" style="7" customWidth="1"/>
    <col min="1287" max="1287" width="16" style="7" customWidth="1"/>
    <col min="1288" max="1288" width="55" style="7" bestFit="1" customWidth="1"/>
    <col min="1289" max="1289" width="3.26953125" style="7" customWidth="1"/>
    <col min="1290" max="1290" width="16" style="7" customWidth="1"/>
    <col min="1291" max="1291" width="16.26953125" style="7" customWidth="1"/>
    <col min="1292" max="1292" width="14.7265625" style="7" bestFit="1" customWidth="1"/>
    <col min="1293" max="1293" width="3.453125" style="7" customWidth="1"/>
    <col min="1294" max="1294" width="15.7265625" style="7" customWidth="1"/>
    <col min="1295" max="1295" width="21" style="7" customWidth="1"/>
    <col min="1296" max="1296" width="3.7265625" style="7" customWidth="1"/>
    <col min="1297" max="1297" width="16.7265625" style="7" customWidth="1"/>
    <col min="1298" max="1298" width="21.453125" style="7" customWidth="1"/>
    <col min="1299" max="1299" width="13.54296875" style="7" customWidth="1"/>
    <col min="1300" max="1300" width="2.26953125" style="7" customWidth="1"/>
    <col min="1301" max="1301" width="16.54296875" style="7" customWidth="1"/>
    <col min="1302" max="1302" width="14.54296875" style="7" customWidth="1"/>
    <col min="1303" max="1303" width="41.26953125" style="7" customWidth="1"/>
    <col min="1304" max="1304" width="9.26953125" style="7"/>
    <col min="1305" max="1310" width="17" style="7" customWidth="1"/>
    <col min="1311" max="1311" width="9.26953125" style="7" customWidth="1"/>
    <col min="1312" max="1539" width="9.26953125" style="7"/>
    <col min="1540" max="1540" width="16" style="7" customWidth="1"/>
    <col min="1541" max="1541" width="12.7265625" style="7" customWidth="1"/>
    <col min="1542" max="1542" width="12" style="7" customWidth="1"/>
    <col min="1543" max="1543" width="16" style="7" customWidth="1"/>
    <col min="1544" max="1544" width="55" style="7" bestFit="1" customWidth="1"/>
    <col min="1545" max="1545" width="3.26953125" style="7" customWidth="1"/>
    <col min="1546" max="1546" width="16" style="7" customWidth="1"/>
    <col min="1547" max="1547" width="16.26953125" style="7" customWidth="1"/>
    <col min="1548" max="1548" width="14.7265625" style="7" bestFit="1" customWidth="1"/>
    <col min="1549" max="1549" width="3.453125" style="7" customWidth="1"/>
    <col min="1550" max="1550" width="15.7265625" style="7" customWidth="1"/>
    <col min="1551" max="1551" width="21" style="7" customWidth="1"/>
    <col min="1552" max="1552" width="3.7265625" style="7" customWidth="1"/>
    <col min="1553" max="1553" width="16.7265625" style="7" customWidth="1"/>
    <col min="1554" max="1554" width="21.453125" style="7" customWidth="1"/>
    <col min="1555" max="1555" width="13.54296875" style="7" customWidth="1"/>
    <col min="1556" max="1556" width="2.26953125" style="7" customWidth="1"/>
    <col min="1557" max="1557" width="16.54296875" style="7" customWidth="1"/>
    <col min="1558" max="1558" width="14.54296875" style="7" customWidth="1"/>
    <col min="1559" max="1559" width="41.26953125" style="7" customWidth="1"/>
    <col min="1560" max="1560" width="9.26953125" style="7"/>
    <col min="1561" max="1566" width="17" style="7" customWidth="1"/>
    <col min="1567" max="1567" width="9.26953125" style="7" customWidth="1"/>
    <col min="1568" max="1795" width="9.26953125" style="7"/>
    <col min="1796" max="1796" width="16" style="7" customWidth="1"/>
    <col min="1797" max="1797" width="12.7265625" style="7" customWidth="1"/>
    <col min="1798" max="1798" width="12" style="7" customWidth="1"/>
    <col min="1799" max="1799" width="16" style="7" customWidth="1"/>
    <col min="1800" max="1800" width="55" style="7" bestFit="1" customWidth="1"/>
    <col min="1801" max="1801" width="3.26953125" style="7" customWidth="1"/>
    <col min="1802" max="1802" width="16" style="7" customWidth="1"/>
    <col min="1803" max="1803" width="16.26953125" style="7" customWidth="1"/>
    <col min="1804" max="1804" width="14.7265625" style="7" bestFit="1" customWidth="1"/>
    <col min="1805" max="1805" width="3.453125" style="7" customWidth="1"/>
    <col min="1806" max="1806" width="15.7265625" style="7" customWidth="1"/>
    <col min="1807" max="1807" width="21" style="7" customWidth="1"/>
    <col min="1808" max="1808" width="3.7265625" style="7" customWidth="1"/>
    <col min="1809" max="1809" width="16.7265625" style="7" customWidth="1"/>
    <col min="1810" max="1810" width="21.453125" style="7" customWidth="1"/>
    <col min="1811" max="1811" width="13.54296875" style="7" customWidth="1"/>
    <col min="1812" max="1812" width="2.26953125" style="7" customWidth="1"/>
    <col min="1813" max="1813" width="16.54296875" style="7" customWidth="1"/>
    <col min="1814" max="1814" width="14.54296875" style="7" customWidth="1"/>
    <col min="1815" max="1815" width="41.26953125" style="7" customWidth="1"/>
    <col min="1816" max="1816" width="9.26953125" style="7"/>
    <col min="1817" max="1822" width="17" style="7" customWidth="1"/>
    <col min="1823" max="1823" width="9.26953125" style="7" customWidth="1"/>
    <col min="1824" max="2051" width="9.26953125" style="7"/>
    <col min="2052" max="2052" width="16" style="7" customWidth="1"/>
    <col min="2053" max="2053" width="12.7265625" style="7" customWidth="1"/>
    <col min="2054" max="2054" width="12" style="7" customWidth="1"/>
    <col min="2055" max="2055" width="16" style="7" customWidth="1"/>
    <col min="2056" max="2056" width="55" style="7" bestFit="1" customWidth="1"/>
    <col min="2057" max="2057" width="3.26953125" style="7" customWidth="1"/>
    <col min="2058" max="2058" width="16" style="7" customWidth="1"/>
    <col min="2059" max="2059" width="16.26953125" style="7" customWidth="1"/>
    <col min="2060" max="2060" width="14.7265625" style="7" bestFit="1" customWidth="1"/>
    <col min="2061" max="2061" width="3.453125" style="7" customWidth="1"/>
    <col min="2062" max="2062" width="15.7265625" style="7" customWidth="1"/>
    <col min="2063" max="2063" width="21" style="7" customWidth="1"/>
    <col min="2064" max="2064" width="3.7265625" style="7" customWidth="1"/>
    <col min="2065" max="2065" width="16.7265625" style="7" customWidth="1"/>
    <col min="2066" max="2066" width="21.453125" style="7" customWidth="1"/>
    <col min="2067" max="2067" width="13.54296875" style="7" customWidth="1"/>
    <col min="2068" max="2068" width="2.26953125" style="7" customWidth="1"/>
    <col min="2069" max="2069" width="16.54296875" style="7" customWidth="1"/>
    <col min="2070" max="2070" width="14.54296875" style="7" customWidth="1"/>
    <col min="2071" max="2071" width="41.26953125" style="7" customWidth="1"/>
    <col min="2072" max="2072" width="9.26953125" style="7"/>
    <col min="2073" max="2078" width="17" style="7" customWidth="1"/>
    <col min="2079" max="2079" width="9.26953125" style="7" customWidth="1"/>
    <col min="2080" max="2307" width="9.26953125" style="7"/>
    <col min="2308" max="2308" width="16" style="7" customWidth="1"/>
    <col min="2309" max="2309" width="12.7265625" style="7" customWidth="1"/>
    <col min="2310" max="2310" width="12" style="7" customWidth="1"/>
    <col min="2311" max="2311" width="16" style="7" customWidth="1"/>
    <col min="2312" max="2312" width="55" style="7" bestFit="1" customWidth="1"/>
    <col min="2313" max="2313" width="3.26953125" style="7" customWidth="1"/>
    <col min="2314" max="2314" width="16" style="7" customWidth="1"/>
    <col min="2315" max="2315" width="16.26953125" style="7" customWidth="1"/>
    <col min="2316" max="2316" width="14.7265625" style="7" bestFit="1" customWidth="1"/>
    <col min="2317" max="2317" width="3.453125" style="7" customWidth="1"/>
    <col min="2318" max="2318" width="15.7265625" style="7" customWidth="1"/>
    <col min="2319" max="2319" width="21" style="7" customWidth="1"/>
    <col min="2320" max="2320" width="3.7265625" style="7" customWidth="1"/>
    <col min="2321" max="2321" width="16.7265625" style="7" customWidth="1"/>
    <col min="2322" max="2322" width="21.453125" style="7" customWidth="1"/>
    <col min="2323" max="2323" width="13.54296875" style="7" customWidth="1"/>
    <col min="2324" max="2324" width="2.26953125" style="7" customWidth="1"/>
    <col min="2325" max="2325" width="16.54296875" style="7" customWidth="1"/>
    <col min="2326" max="2326" width="14.54296875" style="7" customWidth="1"/>
    <col min="2327" max="2327" width="41.26953125" style="7" customWidth="1"/>
    <col min="2328" max="2328" width="9.26953125" style="7"/>
    <col min="2329" max="2334" width="17" style="7" customWidth="1"/>
    <col min="2335" max="2335" width="9.26953125" style="7" customWidth="1"/>
    <col min="2336" max="2563" width="9.26953125" style="7"/>
    <col min="2564" max="2564" width="16" style="7" customWidth="1"/>
    <col min="2565" max="2565" width="12.7265625" style="7" customWidth="1"/>
    <col min="2566" max="2566" width="12" style="7" customWidth="1"/>
    <col min="2567" max="2567" width="16" style="7" customWidth="1"/>
    <col min="2568" max="2568" width="55" style="7" bestFit="1" customWidth="1"/>
    <col min="2569" max="2569" width="3.26953125" style="7" customWidth="1"/>
    <col min="2570" max="2570" width="16" style="7" customWidth="1"/>
    <col min="2571" max="2571" width="16.26953125" style="7" customWidth="1"/>
    <col min="2572" max="2572" width="14.7265625" style="7" bestFit="1" customWidth="1"/>
    <col min="2573" max="2573" width="3.453125" style="7" customWidth="1"/>
    <col min="2574" max="2574" width="15.7265625" style="7" customWidth="1"/>
    <col min="2575" max="2575" width="21" style="7" customWidth="1"/>
    <col min="2576" max="2576" width="3.7265625" style="7" customWidth="1"/>
    <col min="2577" max="2577" width="16.7265625" style="7" customWidth="1"/>
    <col min="2578" max="2578" width="21.453125" style="7" customWidth="1"/>
    <col min="2579" max="2579" width="13.54296875" style="7" customWidth="1"/>
    <col min="2580" max="2580" width="2.26953125" style="7" customWidth="1"/>
    <col min="2581" max="2581" width="16.54296875" style="7" customWidth="1"/>
    <col min="2582" max="2582" width="14.54296875" style="7" customWidth="1"/>
    <col min="2583" max="2583" width="41.26953125" style="7" customWidth="1"/>
    <col min="2584" max="2584" width="9.26953125" style="7"/>
    <col min="2585" max="2590" width="17" style="7" customWidth="1"/>
    <col min="2591" max="2591" width="9.26953125" style="7" customWidth="1"/>
    <col min="2592" max="2819" width="9.26953125" style="7"/>
    <col min="2820" max="2820" width="16" style="7" customWidth="1"/>
    <col min="2821" max="2821" width="12.7265625" style="7" customWidth="1"/>
    <col min="2822" max="2822" width="12" style="7" customWidth="1"/>
    <col min="2823" max="2823" width="16" style="7" customWidth="1"/>
    <col min="2824" max="2824" width="55" style="7" bestFit="1" customWidth="1"/>
    <col min="2825" max="2825" width="3.26953125" style="7" customWidth="1"/>
    <col min="2826" max="2826" width="16" style="7" customWidth="1"/>
    <col min="2827" max="2827" width="16.26953125" style="7" customWidth="1"/>
    <col min="2828" max="2828" width="14.7265625" style="7" bestFit="1" customWidth="1"/>
    <col min="2829" max="2829" width="3.453125" style="7" customWidth="1"/>
    <col min="2830" max="2830" width="15.7265625" style="7" customWidth="1"/>
    <col min="2831" max="2831" width="21" style="7" customWidth="1"/>
    <col min="2832" max="2832" width="3.7265625" style="7" customWidth="1"/>
    <col min="2833" max="2833" width="16.7265625" style="7" customWidth="1"/>
    <col min="2834" max="2834" width="21.453125" style="7" customWidth="1"/>
    <col min="2835" max="2835" width="13.54296875" style="7" customWidth="1"/>
    <col min="2836" max="2836" width="2.26953125" style="7" customWidth="1"/>
    <col min="2837" max="2837" width="16.54296875" style="7" customWidth="1"/>
    <col min="2838" max="2838" width="14.54296875" style="7" customWidth="1"/>
    <col min="2839" max="2839" width="41.26953125" style="7" customWidth="1"/>
    <col min="2840" max="2840" width="9.26953125" style="7"/>
    <col min="2841" max="2846" width="17" style="7" customWidth="1"/>
    <col min="2847" max="2847" width="9.26953125" style="7" customWidth="1"/>
    <col min="2848" max="3075" width="9.26953125" style="7"/>
    <col min="3076" max="3076" width="16" style="7" customWidth="1"/>
    <col min="3077" max="3077" width="12.7265625" style="7" customWidth="1"/>
    <col min="3078" max="3078" width="12" style="7" customWidth="1"/>
    <col min="3079" max="3079" width="16" style="7" customWidth="1"/>
    <col min="3080" max="3080" width="55" style="7" bestFit="1" customWidth="1"/>
    <col min="3081" max="3081" width="3.26953125" style="7" customWidth="1"/>
    <col min="3082" max="3082" width="16" style="7" customWidth="1"/>
    <col min="3083" max="3083" width="16.26953125" style="7" customWidth="1"/>
    <col min="3084" max="3084" width="14.7265625" style="7" bestFit="1" customWidth="1"/>
    <col min="3085" max="3085" width="3.453125" style="7" customWidth="1"/>
    <col min="3086" max="3086" width="15.7265625" style="7" customWidth="1"/>
    <col min="3087" max="3087" width="21" style="7" customWidth="1"/>
    <col min="3088" max="3088" width="3.7265625" style="7" customWidth="1"/>
    <col min="3089" max="3089" width="16.7265625" style="7" customWidth="1"/>
    <col min="3090" max="3090" width="21.453125" style="7" customWidth="1"/>
    <col min="3091" max="3091" width="13.54296875" style="7" customWidth="1"/>
    <col min="3092" max="3092" width="2.26953125" style="7" customWidth="1"/>
    <col min="3093" max="3093" width="16.54296875" style="7" customWidth="1"/>
    <col min="3094" max="3094" width="14.54296875" style="7" customWidth="1"/>
    <col min="3095" max="3095" width="41.26953125" style="7" customWidth="1"/>
    <col min="3096" max="3096" width="9.26953125" style="7"/>
    <col min="3097" max="3102" width="17" style="7" customWidth="1"/>
    <col min="3103" max="3103" width="9.26953125" style="7" customWidth="1"/>
    <col min="3104" max="3331" width="9.26953125" style="7"/>
    <col min="3332" max="3332" width="16" style="7" customWidth="1"/>
    <col min="3333" max="3333" width="12.7265625" style="7" customWidth="1"/>
    <col min="3334" max="3334" width="12" style="7" customWidth="1"/>
    <col min="3335" max="3335" width="16" style="7" customWidth="1"/>
    <col min="3336" max="3336" width="55" style="7" bestFit="1" customWidth="1"/>
    <col min="3337" max="3337" width="3.26953125" style="7" customWidth="1"/>
    <col min="3338" max="3338" width="16" style="7" customWidth="1"/>
    <col min="3339" max="3339" width="16.26953125" style="7" customWidth="1"/>
    <col min="3340" max="3340" width="14.7265625" style="7" bestFit="1" customWidth="1"/>
    <col min="3341" max="3341" width="3.453125" style="7" customWidth="1"/>
    <col min="3342" max="3342" width="15.7265625" style="7" customWidth="1"/>
    <col min="3343" max="3343" width="21" style="7" customWidth="1"/>
    <col min="3344" max="3344" width="3.7265625" style="7" customWidth="1"/>
    <col min="3345" max="3345" width="16.7265625" style="7" customWidth="1"/>
    <col min="3346" max="3346" width="21.453125" style="7" customWidth="1"/>
    <col min="3347" max="3347" width="13.54296875" style="7" customWidth="1"/>
    <col min="3348" max="3348" width="2.26953125" style="7" customWidth="1"/>
    <col min="3349" max="3349" width="16.54296875" style="7" customWidth="1"/>
    <col min="3350" max="3350" width="14.54296875" style="7" customWidth="1"/>
    <col min="3351" max="3351" width="41.26953125" style="7" customWidth="1"/>
    <col min="3352" max="3352" width="9.26953125" style="7"/>
    <col min="3353" max="3358" width="17" style="7" customWidth="1"/>
    <col min="3359" max="3359" width="9.26953125" style="7" customWidth="1"/>
    <col min="3360" max="3587" width="9.26953125" style="7"/>
    <col min="3588" max="3588" width="16" style="7" customWidth="1"/>
    <col min="3589" max="3589" width="12.7265625" style="7" customWidth="1"/>
    <col min="3590" max="3590" width="12" style="7" customWidth="1"/>
    <col min="3591" max="3591" width="16" style="7" customWidth="1"/>
    <col min="3592" max="3592" width="55" style="7" bestFit="1" customWidth="1"/>
    <col min="3593" max="3593" width="3.26953125" style="7" customWidth="1"/>
    <col min="3594" max="3594" width="16" style="7" customWidth="1"/>
    <col min="3595" max="3595" width="16.26953125" style="7" customWidth="1"/>
    <col min="3596" max="3596" width="14.7265625" style="7" bestFit="1" customWidth="1"/>
    <col min="3597" max="3597" width="3.453125" style="7" customWidth="1"/>
    <col min="3598" max="3598" width="15.7265625" style="7" customWidth="1"/>
    <col min="3599" max="3599" width="21" style="7" customWidth="1"/>
    <col min="3600" max="3600" width="3.7265625" style="7" customWidth="1"/>
    <col min="3601" max="3601" width="16.7265625" style="7" customWidth="1"/>
    <col min="3602" max="3602" width="21.453125" style="7" customWidth="1"/>
    <col min="3603" max="3603" width="13.54296875" style="7" customWidth="1"/>
    <col min="3604" max="3604" width="2.26953125" style="7" customWidth="1"/>
    <col min="3605" max="3605" width="16.54296875" style="7" customWidth="1"/>
    <col min="3606" max="3606" width="14.54296875" style="7" customWidth="1"/>
    <col min="3607" max="3607" width="41.26953125" style="7" customWidth="1"/>
    <col min="3608" max="3608" width="9.26953125" style="7"/>
    <col min="3609" max="3614" width="17" style="7" customWidth="1"/>
    <col min="3615" max="3615" width="9.26953125" style="7" customWidth="1"/>
    <col min="3616" max="3843" width="9.26953125" style="7"/>
    <col min="3844" max="3844" width="16" style="7" customWidth="1"/>
    <col min="3845" max="3845" width="12.7265625" style="7" customWidth="1"/>
    <col min="3846" max="3846" width="12" style="7" customWidth="1"/>
    <col min="3847" max="3847" width="16" style="7" customWidth="1"/>
    <col min="3848" max="3848" width="55" style="7" bestFit="1" customWidth="1"/>
    <col min="3849" max="3849" width="3.26953125" style="7" customWidth="1"/>
    <col min="3850" max="3850" width="16" style="7" customWidth="1"/>
    <col min="3851" max="3851" width="16.26953125" style="7" customWidth="1"/>
    <col min="3852" max="3852" width="14.7265625" style="7" bestFit="1" customWidth="1"/>
    <col min="3853" max="3853" width="3.453125" style="7" customWidth="1"/>
    <col min="3854" max="3854" width="15.7265625" style="7" customWidth="1"/>
    <col min="3855" max="3855" width="21" style="7" customWidth="1"/>
    <col min="3856" max="3856" width="3.7265625" style="7" customWidth="1"/>
    <col min="3857" max="3857" width="16.7265625" style="7" customWidth="1"/>
    <col min="3858" max="3858" width="21.453125" style="7" customWidth="1"/>
    <col min="3859" max="3859" width="13.54296875" style="7" customWidth="1"/>
    <col min="3860" max="3860" width="2.26953125" style="7" customWidth="1"/>
    <col min="3861" max="3861" width="16.54296875" style="7" customWidth="1"/>
    <col min="3862" max="3862" width="14.54296875" style="7" customWidth="1"/>
    <col min="3863" max="3863" width="41.26953125" style="7" customWidth="1"/>
    <col min="3864" max="3864" width="9.26953125" style="7"/>
    <col min="3865" max="3870" width="17" style="7" customWidth="1"/>
    <col min="3871" max="3871" width="9.26953125" style="7" customWidth="1"/>
    <col min="3872" max="4099" width="9.26953125" style="7"/>
    <col min="4100" max="4100" width="16" style="7" customWidth="1"/>
    <col min="4101" max="4101" width="12.7265625" style="7" customWidth="1"/>
    <col min="4102" max="4102" width="12" style="7" customWidth="1"/>
    <col min="4103" max="4103" width="16" style="7" customWidth="1"/>
    <col min="4104" max="4104" width="55" style="7" bestFit="1" customWidth="1"/>
    <col min="4105" max="4105" width="3.26953125" style="7" customWidth="1"/>
    <col min="4106" max="4106" width="16" style="7" customWidth="1"/>
    <col min="4107" max="4107" width="16.26953125" style="7" customWidth="1"/>
    <col min="4108" max="4108" width="14.7265625" style="7" bestFit="1" customWidth="1"/>
    <col min="4109" max="4109" width="3.453125" style="7" customWidth="1"/>
    <col min="4110" max="4110" width="15.7265625" style="7" customWidth="1"/>
    <col min="4111" max="4111" width="21" style="7" customWidth="1"/>
    <col min="4112" max="4112" width="3.7265625" style="7" customWidth="1"/>
    <col min="4113" max="4113" width="16.7265625" style="7" customWidth="1"/>
    <col min="4114" max="4114" width="21.453125" style="7" customWidth="1"/>
    <col min="4115" max="4115" width="13.54296875" style="7" customWidth="1"/>
    <col min="4116" max="4116" width="2.26953125" style="7" customWidth="1"/>
    <col min="4117" max="4117" width="16.54296875" style="7" customWidth="1"/>
    <col min="4118" max="4118" width="14.54296875" style="7" customWidth="1"/>
    <col min="4119" max="4119" width="41.26953125" style="7" customWidth="1"/>
    <col min="4120" max="4120" width="9.26953125" style="7"/>
    <col min="4121" max="4126" width="17" style="7" customWidth="1"/>
    <col min="4127" max="4127" width="9.26953125" style="7" customWidth="1"/>
    <col min="4128" max="4355" width="9.26953125" style="7"/>
    <col min="4356" max="4356" width="16" style="7" customWidth="1"/>
    <col min="4357" max="4357" width="12.7265625" style="7" customWidth="1"/>
    <col min="4358" max="4358" width="12" style="7" customWidth="1"/>
    <col min="4359" max="4359" width="16" style="7" customWidth="1"/>
    <col min="4360" max="4360" width="55" style="7" bestFit="1" customWidth="1"/>
    <col min="4361" max="4361" width="3.26953125" style="7" customWidth="1"/>
    <col min="4362" max="4362" width="16" style="7" customWidth="1"/>
    <col min="4363" max="4363" width="16.26953125" style="7" customWidth="1"/>
    <col min="4364" max="4364" width="14.7265625" style="7" bestFit="1" customWidth="1"/>
    <col min="4365" max="4365" width="3.453125" style="7" customWidth="1"/>
    <col min="4366" max="4366" width="15.7265625" style="7" customWidth="1"/>
    <col min="4367" max="4367" width="21" style="7" customWidth="1"/>
    <col min="4368" max="4368" width="3.7265625" style="7" customWidth="1"/>
    <col min="4369" max="4369" width="16.7265625" style="7" customWidth="1"/>
    <col min="4370" max="4370" width="21.453125" style="7" customWidth="1"/>
    <col min="4371" max="4371" width="13.54296875" style="7" customWidth="1"/>
    <col min="4372" max="4372" width="2.26953125" style="7" customWidth="1"/>
    <col min="4373" max="4373" width="16.54296875" style="7" customWidth="1"/>
    <col min="4374" max="4374" width="14.54296875" style="7" customWidth="1"/>
    <col min="4375" max="4375" width="41.26953125" style="7" customWidth="1"/>
    <col min="4376" max="4376" width="9.26953125" style="7"/>
    <col min="4377" max="4382" width="17" style="7" customWidth="1"/>
    <col min="4383" max="4383" width="9.26953125" style="7" customWidth="1"/>
    <col min="4384" max="4611" width="9.26953125" style="7"/>
    <col min="4612" max="4612" width="16" style="7" customWidth="1"/>
    <col min="4613" max="4613" width="12.7265625" style="7" customWidth="1"/>
    <col min="4614" max="4614" width="12" style="7" customWidth="1"/>
    <col min="4615" max="4615" width="16" style="7" customWidth="1"/>
    <col min="4616" max="4616" width="55" style="7" bestFit="1" customWidth="1"/>
    <col min="4617" max="4617" width="3.26953125" style="7" customWidth="1"/>
    <col min="4618" max="4618" width="16" style="7" customWidth="1"/>
    <col min="4619" max="4619" width="16.26953125" style="7" customWidth="1"/>
    <col min="4620" max="4620" width="14.7265625" style="7" bestFit="1" customWidth="1"/>
    <col min="4621" max="4621" width="3.453125" style="7" customWidth="1"/>
    <col min="4622" max="4622" width="15.7265625" style="7" customWidth="1"/>
    <col min="4623" max="4623" width="21" style="7" customWidth="1"/>
    <col min="4624" max="4624" width="3.7265625" style="7" customWidth="1"/>
    <col min="4625" max="4625" width="16.7265625" style="7" customWidth="1"/>
    <col min="4626" max="4626" width="21.453125" style="7" customWidth="1"/>
    <col min="4627" max="4627" width="13.54296875" style="7" customWidth="1"/>
    <col min="4628" max="4628" width="2.26953125" style="7" customWidth="1"/>
    <col min="4629" max="4629" width="16.54296875" style="7" customWidth="1"/>
    <col min="4630" max="4630" width="14.54296875" style="7" customWidth="1"/>
    <col min="4631" max="4631" width="41.26953125" style="7" customWidth="1"/>
    <col min="4632" max="4632" width="9.26953125" style="7"/>
    <col min="4633" max="4638" width="17" style="7" customWidth="1"/>
    <col min="4639" max="4639" width="9.26953125" style="7" customWidth="1"/>
    <col min="4640" max="4867" width="9.26953125" style="7"/>
    <col min="4868" max="4868" width="16" style="7" customWidth="1"/>
    <col min="4869" max="4869" width="12.7265625" style="7" customWidth="1"/>
    <col min="4870" max="4870" width="12" style="7" customWidth="1"/>
    <col min="4871" max="4871" width="16" style="7" customWidth="1"/>
    <col min="4872" max="4872" width="55" style="7" bestFit="1" customWidth="1"/>
    <col min="4873" max="4873" width="3.26953125" style="7" customWidth="1"/>
    <col min="4874" max="4874" width="16" style="7" customWidth="1"/>
    <col min="4875" max="4875" width="16.26953125" style="7" customWidth="1"/>
    <col min="4876" max="4876" width="14.7265625" style="7" bestFit="1" customWidth="1"/>
    <col min="4877" max="4877" width="3.453125" style="7" customWidth="1"/>
    <col min="4878" max="4878" width="15.7265625" style="7" customWidth="1"/>
    <col min="4879" max="4879" width="21" style="7" customWidth="1"/>
    <col min="4880" max="4880" width="3.7265625" style="7" customWidth="1"/>
    <col min="4881" max="4881" width="16.7265625" style="7" customWidth="1"/>
    <col min="4882" max="4882" width="21.453125" style="7" customWidth="1"/>
    <col min="4883" max="4883" width="13.54296875" style="7" customWidth="1"/>
    <col min="4884" max="4884" width="2.26953125" style="7" customWidth="1"/>
    <col min="4885" max="4885" width="16.54296875" style="7" customWidth="1"/>
    <col min="4886" max="4886" width="14.54296875" style="7" customWidth="1"/>
    <col min="4887" max="4887" width="41.26953125" style="7" customWidth="1"/>
    <col min="4888" max="4888" width="9.26953125" style="7"/>
    <col min="4889" max="4894" width="17" style="7" customWidth="1"/>
    <col min="4895" max="4895" width="9.26953125" style="7" customWidth="1"/>
    <col min="4896" max="5123" width="9.26953125" style="7"/>
    <col min="5124" max="5124" width="16" style="7" customWidth="1"/>
    <col min="5125" max="5125" width="12.7265625" style="7" customWidth="1"/>
    <col min="5126" max="5126" width="12" style="7" customWidth="1"/>
    <col min="5127" max="5127" width="16" style="7" customWidth="1"/>
    <col min="5128" max="5128" width="55" style="7" bestFit="1" customWidth="1"/>
    <col min="5129" max="5129" width="3.26953125" style="7" customWidth="1"/>
    <col min="5130" max="5130" width="16" style="7" customWidth="1"/>
    <col min="5131" max="5131" width="16.26953125" style="7" customWidth="1"/>
    <col min="5132" max="5132" width="14.7265625" style="7" bestFit="1" customWidth="1"/>
    <col min="5133" max="5133" width="3.453125" style="7" customWidth="1"/>
    <col min="5134" max="5134" width="15.7265625" style="7" customWidth="1"/>
    <col min="5135" max="5135" width="21" style="7" customWidth="1"/>
    <col min="5136" max="5136" width="3.7265625" style="7" customWidth="1"/>
    <col min="5137" max="5137" width="16.7265625" style="7" customWidth="1"/>
    <col min="5138" max="5138" width="21.453125" style="7" customWidth="1"/>
    <col min="5139" max="5139" width="13.54296875" style="7" customWidth="1"/>
    <col min="5140" max="5140" width="2.26953125" style="7" customWidth="1"/>
    <col min="5141" max="5141" width="16.54296875" style="7" customWidth="1"/>
    <col min="5142" max="5142" width="14.54296875" style="7" customWidth="1"/>
    <col min="5143" max="5143" width="41.26953125" style="7" customWidth="1"/>
    <col min="5144" max="5144" width="9.26953125" style="7"/>
    <col min="5145" max="5150" width="17" style="7" customWidth="1"/>
    <col min="5151" max="5151" width="9.26953125" style="7" customWidth="1"/>
    <col min="5152" max="5379" width="9.26953125" style="7"/>
    <col min="5380" max="5380" width="16" style="7" customWidth="1"/>
    <col min="5381" max="5381" width="12.7265625" style="7" customWidth="1"/>
    <col min="5382" max="5382" width="12" style="7" customWidth="1"/>
    <col min="5383" max="5383" width="16" style="7" customWidth="1"/>
    <col min="5384" max="5384" width="55" style="7" bestFit="1" customWidth="1"/>
    <col min="5385" max="5385" width="3.26953125" style="7" customWidth="1"/>
    <col min="5386" max="5386" width="16" style="7" customWidth="1"/>
    <col min="5387" max="5387" width="16.26953125" style="7" customWidth="1"/>
    <col min="5388" max="5388" width="14.7265625" style="7" bestFit="1" customWidth="1"/>
    <col min="5389" max="5389" width="3.453125" style="7" customWidth="1"/>
    <col min="5390" max="5390" width="15.7265625" style="7" customWidth="1"/>
    <col min="5391" max="5391" width="21" style="7" customWidth="1"/>
    <col min="5392" max="5392" width="3.7265625" style="7" customWidth="1"/>
    <col min="5393" max="5393" width="16.7265625" style="7" customWidth="1"/>
    <col min="5394" max="5394" width="21.453125" style="7" customWidth="1"/>
    <col min="5395" max="5395" width="13.54296875" style="7" customWidth="1"/>
    <col min="5396" max="5396" width="2.26953125" style="7" customWidth="1"/>
    <col min="5397" max="5397" width="16.54296875" style="7" customWidth="1"/>
    <col min="5398" max="5398" width="14.54296875" style="7" customWidth="1"/>
    <col min="5399" max="5399" width="41.26953125" style="7" customWidth="1"/>
    <col min="5400" max="5400" width="9.26953125" style="7"/>
    <col min="5401" max="5406" width="17" style="7" customWidth="1"/>
    <col min="5407" max="5407" width="9.26953125" style="7" customWidth="1"/>
    <col min="5408" max="5635" width="9.26953125" style="7"/>
    <col min="5636" max="5636" width="16" style="7" customWidth="1"/>
    <col min="5637" max="5637" width="12.7265625" style="7" customWidth="1"/>
    <col min="5638" max="5638" width="12" style="7" customWidth="1"/>
    <col min="5639" max="5639" width="16" style="7" customWidth="1"/>
    <col min="5640" max="5640" width="55" style="7" bestFit="1" customWidth="1"/>
    <col min="5641" max="5641" width="3.26953125" style="7" customWidth="1"/>
    <col min="5642" max="5642" width="16" style="7" customWidth="1"/>
    <col min="5643" max="5643" width="16.26953125" style="7" customWidth="1"/>
    <col min="5644" max="5644" width="14.7265625" style="7" bestFit="1" customWidth="1"/>
    <col min="5645" max="5645" width="3.453125" style="7" customWidth="1"/>
    <col min="5646" max="5646" width="15.7265625" style="7" customWidth="1"/>
    <col min="5647" max="5647" width="21" style="7" customWidth="1"/>
    <col min="5648" max="5648" width="3.7265625" style="7" customWidth="1"/>
    <col min="5649" max="5649" width="16.7265625" style="7" customWidth="1"/>
    <col min="5650" max="5650" width="21.453125" style="7" customWidth="1"/>
    <col min="5651" max="5651" width="13.54296875" style="7" customWidth="1"/>
    <col min="5652" max="5652" width="2.26953125" style="7" customWidth="1"/>
    <col min="5653" max="5653" width="16.54296875" style="7" customWidth="1"/>
    <col min="5654" max="5654" width="14.54296875" style="7" customWidth="1"/>
    <col min="5655" max="5655" width="41.26953125" style="7" customWidth="1"/>
    <col min="5656" max="5656" width="9.26953125" style="7"/>
    <col min="5657" max="5662" width="17" style="7" customWidth="1"/>
    <col min="5663" max="5663" width="9.26953125" style="7" customWidth="1"/>
    <col min="5664" max="5891" width="9.26953125" style="7"/>
    <col min="5892" max="5892" width="16" style="7" customWidth="1"/>
    <col min="5893" max="5893" width="12.7265625" style="7" customWidth="1"/>
    <col min="5894" max="5894" width="12" style="7" customWidth="1"/>
    <col min="5895" max="5895" width="16" style="7" customWidth="1"/>
    <col min="5896" max="5896" width="55" style="7" bestFit="1" customWidth="1"/>
    <col min="5897" max="5897" width="3.26953125" style="7" customWidth="1"/>
    <col min="5898" max="5898" width="16" style="7" customWidth="1"/>
    <col min="5899" max="5899" width="16.26953125" style="7" customWidth="1"/>
    <col min="5900" max="5900" width="14.7265625" style="7" bestFit="1" customWidth="1"/>
    <col min="5901" max="5901" width="3.453125" style="7" customWidth="1"/>
    <col min="5902" max="5902" width="15.7265625" style="7" customWidth="1"/>
    <col min="5903" max="5903" width="21" style="7" customWidth="1"/>
    <col min="5904" max="5904" width="3.7265625" style="7" customWidth="1"/>
    <col min="5905" max="5905" width="16.7265625" style="7" customWidth="1"/>
    <col min="5906" max="5906" width="21.453125" style="7" customWidth="1"/>
    <col min="5907" max="5907" width="13.54296875" style="7" customWidth="1"/>
    <col min="5908" max="5908" width="2.26953125" style="7" customWidth="1"/>
    <col min="5909" max="5909" width="16.54296875" style="7" customWidth="1"/>
    <col min="5910" max="5910" width="14.54296875" style="7" customWidth="1"/>
    <col min="5911" max="5911" width="41.26953125" style="7" customWidth="1"/>
    <col min="5912" max="5912" width="9.26953125" style="7"/>
    <col min="5913" max="5918" width="17" style="7" customWidth="1"/>
    <col min="5919" max="5919" width="9.26953125" style="7" customWidth="1"/>
    <col min="5920" max="6147" width="9.26953125" style="7"/>
    <col min="6148" max="6148" width="16" style="7" customWidth="1"/>
    <col min="6149" max="6149" width="12.7265625" style="7" customWidth="1"/>
    <col min="6150" max="6150" width="12" style="7" customWidth="1"/>
    <col min="6151" max="6151" width="16" style="7" customWidth="1"/>
    <col min="6152" max="6152" width="55" style="7" bestFit="1" customWidth="1"/>
    <col min="6153" max="6153" width="3.26953125" style="7" customWidth="1"/>
    <col min="6154" max="6154" width="16" style="7" customWidth="1"/>
    <col min="6155" max="6155" width="16.26953125" style="7" customWidth="1"/>
    <col min="6156" max="6156" width="14.7265625" style="7" bestFit="1" customWidth="1"/>
    <col min="6157" max="6157" width="3.453125" style="7" customWidth="1"/>
    <col min="6158" max="6158" width="15.7265625" style="7" customWidth="1"/>
    <col min="6159" max="6159" width="21" style="7" customWidth="1"/>
    <col min="6160" max="6160" width="3.7265625" style="7" customWidth="1"/>
    <col min="6161" max="6161" width="16.7265625" style="7" customWidth="1"/>
    <col min="6162" max="6162" width="21.453125" style="7" customWidth="1"/>
    <col min="6163" max="6163" width="13.54296875" style="7" customWidth="1"/>
    <col min="6164" max="6164" width="2.26953125" style="7" customWidth="1"/>
    <col min="6165" max="6165" width="16.54296875" style="7" customWidth="1"/>
    <col min="6166" max="6166" width="14.54296875" style="7" customWidth="1"/>
    <col min="6167" max="6167" width="41.26953125" style="7" customWidth="1"/>
    <col min="6168" max="6168" width="9.26953125" style="7"/>
    <col min="6169" max="6174" width="17" style="7" customWidth="1"/>
    <col min="6175" max="6175" width="9.26953125" style="7" customWidth="1"/>
    <col min="6176" max="6403" width="9.26953125" style="7"/>
    <col min="6404" max="6404" width="16" style="7" customWidth="1"/>
    <col min="6405" max="6405" width="12.7265625" style="7" customWidth="1"/>
    <col min="6406" max="6406" width="12" style="7" customWidth="1"/>
    <col min="6407" max="6407" width="16" style="7" customWidth="1"/>
    <col min="6408" max="6408" width="55" style="7" bestFit="1" customWidth="1"/>
    <col min="6409" max="6409" width="3.26953125" style="7" customWidth="1"/>
    <col min="6410" max="6410" width="16" style="7" customWidth="1"/>
    <col min="6411" max="6411" width="16.26953125" style="7" customWidth="1"/>
    <col min="6412" max="6412" width="14.7265625" style="7" bestFit="1" customWidth="1"/>
    <col min="6413" max="6413" width="3.453125" style="7" customWidth="1"/>
    <col min="6414" max="6414" width="15.7265625" style="7" customWidth="1"/>
    <col min="6415" max="6415" width="21" style="7" customWidth="1"/>
    <col min="6416" max="6416" width="3.7265625" style="7" customWidth="1"/>
    <col min="6417" max="6417" width="16.7265625" style="7" customWidth="1"/>
    <col min="6418" max="6418" width="21.453125" style="7" customWidth="1"/>
    <col min="6419" max="6419" width="13.54296875" style="7" customWidth="1"/>
    <col min="6420" max="6420" width="2.26953125" style="7" customWidth="1"/>
    <col min="6421" max="6421" width="16.54296875" style="7" customWidth="1"/>
    <col min="6422" max="6422" width="14.54296875" style="7" customWidth="1"/>
    <col min="6423" max="6423" width="41.26953125" style="7" customWidth="1"/>
    <col min="6424" max="6424" width="9.26953125" style="7"/>
    <col min="6425" max="6430" width="17" style="7" customWidth="1"/>
    <col min="6431" max="6431" width="9.26953125" style="7" customWidth="1"/>
    <col min="6432" max="6659" width="9.26953125" style="7"/>
    <col min="6660" max="6660" width="16" style="7" customWidth="1"/>
    <col min="6661" max="6661" width="12.7265625" style="7" customWidth="1"/>
    <col min="6662" max="6662" width="12" style="7" customWidth="1"/>
    <col min="6663" max="6663" width="16" style="7" customWidth="1"/>
    <col min="6664" max="6664" width="55" style="7" bestFit="1" customWidth="1"/>
    <col min="6665" max="6665" width="3.26953125" style="7" customWidth="1"/>
    <col min="6666" max="6666" width="16" style="7" customWidth="1"/>
    <col min="6667" max="6667" width="16.26953125" style="7" customWidth="1"/>
    <col min="6668" max="6668" width="14.7265625" style="7" bestFit="1" customWidth="1"/>
    <col min="6669" max="6669" width="3.453125" style="7" customWidth="1"/>
    <col min="6670" max="6670" width="15.7265625" style="7" customWidth="1"/>
    <col min="6671" max="6671" width="21" style="7" customWidth="1"/>
    <col min="6672" max="6672" width="3.7265625" style="7" customWidth="1"/>
    <col min="6673" max="6673" width="16.7265625" style="7" customWidth="1"/>
    <col min="6674" max="6674" width="21.453125" style="7" customWidth="1"/>
    <col min="6675" max="6675" width="13.54296875" style="7" customWidth="1"/>
    <col min="6676" max="6676" width="2.26953125" style="7" customWidth="1"/>
    <col min="6677" max="6677" width="16.54296875" style="7" customWidth="1"/>
    <col min="6678" max="6678" width="14.54296875" style="7" customWidth="1"/>
    <col min="6679" max="6679" width="41.26953125" style="7" customWidth="1"/>
    <col min="6680" max="6680" width="9.26953125" style="7"/>
    <col min="6681" max="6686" width="17" style="7" customWidth="1"/>
    <col min="6687" max="6687" width="9.26953125" style="7" customWidth="1"/>
    <col min="6688" max="6915" width="9.26953125" style="7"/>
    <col min="6916" max="6916" width="16" style="7" customWidth="1"/>
    <col min="6917" max="6917" width="12.7265625" style="7" customWidth="1"/>
    <col min="6918" max="6918" width="12" style="7" customWidth="1"/>
    <col min="6919" max="6919" width="16" style="7" customWidth="1"/>
    <col min="6920" max="6920" width="55" style="7" bestFit="1" customWidth="1"/>
    <col min="6921" max="6921" width="3.26953125" style="7" customWidth="1"/>
    <col min="6922" max="6922" width="16" style="7" customWidth="1"/>
    <col min="6923" max="6923" width="16.26953125" style="7" customWidth="1"/>
    <col min="6924" max="6924" width="14.7265625" style="7" bestFit="1" customWidth="1"/>
    <col min="6925" max="6925" width="3.453125" style="7" customWidth="1"/>
    <col min="6926" max="6926" width="15.7265625" style="7" customWidth="1"/>
    <col min="6927" max="6927" width="21" style="7" customWidth="1"/>
    <col min="6928" max="6928" width="3.7265625" style="7" customWidth="1"/>
    <col min="6929" max="6929" width="16.7265625" style="7" customWidth="1"/>
    <col min="6930" max="6930" width="21.453125" style="7" customWidth="1"/>
    <col min="6931" max="6931" width="13.54296875" style="7" customWidth="1"/>
    <col min="6932" max="6932" width="2.26953125" style="7" customWidth="1"/>
    <col min="6933" max="6933" width="16.54296875" style="7" customWidth="1"/>
    <col min="6934" max="6934" width="14.54296875" style="7" customWidth="1"/>
    <col min="6935" max="6935" width="41.26953125" style="7" customWidth="1"/>
    <col min="6936" max="6936" width="9.26953125" style="7"/>
    <col min="6937" max="6942" width="17" style="7" customWidth="1"/>
    <col min="6943" max="6943" width="9.26953125" style="7" customWidth="1"/>
    <col min="6944" max="7171" width="9.26953125" style="7"/>
    <col min="7172" max="7172" width="16" style="7" customWidth="1"/>
    <col min="7173" max="7173" width="12.7265625" style="7" customWidth="1"/>
    <col min="7174" max="7174" width="12" style="7" customWidth="1"/>
    <col min="7175" max="7175" width="16" style="7" customWidth="1"/>
    <col min="7176" max="7176" width="55" style="7" bestFit="1" customWidth="1"/>
    <col min="7177" max="7177" width="3.26953125" style="7" customWidth="1"/>
    <col min="7178" max="7178" width="16" style="7" customWidth="1"/>
    <col min="7179" max="7179" width="16.26953125" style="7" customWidth="1"/>
    <col min="7180" max="7180" width="14.7265625" style="7" bestFit="1" customWidth="1"/>
    <col min="7181" max="7181" width="3.453125" style="7" customWidth="1"/>
    <col min="7182" max="7182" width="15.7265625" style="7" customWidth="1"/>
    <col min="7183" max="7183" width="21" style="7" customWidth="1"/>
    <col min="7184" max="7184" width="3.7265625" style="7" customWidth="1"/>
    <col min="7185" max="7185" width="16.7265625" style="7" customWidth="1"/>
    <col min="7186" max="7186" width="21.453125" style="7" customWidth="1"/>
    <col min="7187" max="7187" width="13.54296875" style="7" customWidth="1"/>
    <col min="7188" max="7188" width="2.26953125" style="7" customWidth="1"/>
    <col min="7189" max="7189" width="16.54296875" style="7" customWidth="1"/>
    <col min="7190" max="7190" width="14.54296875" style="7" customWidth="1"/>
    <col min="7191" max="7191" width="41.26953125" style="7" customWidth="1"/>
    <col min="7192" max="7192" width="9.26953125" style="7"/>
    <col min="7193" max="7198" width="17" style="7" customWidth="1"/>
    <col min="7199" max="7199" width="9.26953125" style="7" customWidth="1"/>
    <col min="7200" max="7427" width="9.26953125" style="7"/>
    <col min="7428" max="7428" width="16" style="7" customWidth="1"/>
    <col min="7429" max="7429" width="12.7265625" style="7" customWidth="1"/>
    <col min="7430" max="7430" width="12" style="7" customWidth="1"/>
    <col min="7431" max="7431" width="16" style="7" customWidth="1"/>
    <col min="7432" max="7432" width="55" style="7" bestFit="1" customWidth="1"/>
    <col min="7433" max="7433" width="3.26953125" style="7" customWidth="1"/>
    <col min="7434" max="7434" width="16" style="7" customWidth="1"/>
    <col min="7435" max="7435" width="16.26953125" style="7" customWidth="1"/>
    <col min="7436" max="7436" width="14.7265625" style="7" bestFit="1" customWidth="1"/>
    <col min="7437" max="7437" width="3.453125" style="7" customWidth="1"/>
    <col min="7438" max="7438" width="15.7265625" style="7" customWidth="1"/>
    <col min="7439" max="7439" width="21" style="7" customWidth="1"/>
    <col min="7440" max="7440" width="3.7265625" style="7" customWidth="1"/>
    <col min="7441" max="7441" width="16.7265625" style="7" customWidth="1"/>
    <col min="7442" max="7442" width="21.453125" style="7" customWidth="1"/>
    <col min="7443" max="7443" width="13.54296875" style="7" customWidth="1"/>
    <col min="7444" max="7444" width="2.26953125" style="7" customWidth="1"/>
    <col min="7445" max="7445" width="16.54296875" style="7" customWidth="1"/>
    <col min="7446" max="7446" width="14.54296875" style="7" customWidth="1"/>
    <col min="7447" max="7447" width="41.26953125" style="7" customWidth="1"/>
    <col min="7448" max="7448" width="9.26953125" style="7"/>
    <col min="7449" max="7454" width="17" style="7" customWidth="1"/>
    <col min="7455" max="7455" width="9.26953125" style="7" customWidth="1"/>
    <col min="7456" max="7683" width="9.26953125" style="7"/>
    <col min="7684" max="7684" width="16" style="7" customWidth="1"/>
    <col min="7685" max="7685" width="12.7265625" style="7" customWidth="1"/>
    <col min="7686" max="7686" width="12" style="7" customWidth="1"/>
    <col min="7687" max="7687" width="16" style="7" customWidth="1"/>
    <col min="7688" max="7688" width="55" style="7" bestFit="1" customWidth="1"/>
    <col min="7689" max="7689" width="3.26953125" style="7" customWidth="1"/>
    <col min="7690" max="7690" width="16" style="7" customWidth="1"/>
    <col min="7691" max="7691" width="16.26953125" style="7" customWidth="1"/>
    <col min="7692" max="7692" width="14.7265625" style="7" bestFit="1" customWidth="1"/>
    <col min="7693" max="7693" width="3.453125" style="7" customWidth="1"/>
    <col min="7694" max="7694" width="15.7265625" style="7" customWidth="1"/>
    <col min="7695" max="7695" width="21" style="7" customWidth="1"/>
    <col min="7696" max="7696" width="3.7265625" style="7" customWidth="1"/>
    <col min="7697" max="7697" width="16.7265625" style="7" customWidth="1"/>
    <col min="7698" max="7698" width="21.453125" style="7" customWidth="1"/>
    <col min="7699" max="7699" width="13.54296875" style="7" customWidth="1"/>
    <col min="7700" max="7700" width="2.26953125" style="7" customWidth="1"/>
    <col min="7701" max="7701" width="16.54296875" style="7" customWidth="1"/>
    <col min="7702" max="7702" width="14.54296875" style="7" customWidth="1"/>
    <col min="7703" max="7703" width="41.26953125" style="7" customWidth="1"/>
    <col min="7704" max="7704" width="9.26953125" style="7"/>
    <col min="7705" max="7710" width="17" style="7" customWidth="1"/>
    <col min="7711" max="7711" width="9.26953125" style="7" customWidth="1"/>
    <col min="7712" max="7939" width="9.26953125" style="7"/>
    <col min="7940" max="7940" width="16" style="7" customWidth="1"/>
    <col min="7941" max="7941" width="12.7265625" style="7" customWidth="1"/>
    <col min="7942" max="7942" width="12" style="7" customWidth="1"/>
    <col min="7943" max="7943" width="16" style="7" customWidth="1"/>
    <col min="7944" max="7944" width="55" style="7" bestFit="1" customWidth="1"/>
    <col min="7945" max="7945" width="3.26953125" style="7" customWidth="1"/>
    <col min="7946" max="7946" width="16" style="7" customWidth="1"/>
    <col min="7947" max="7947" width="16.26953125" style="7" customWidth="1"/>
    <col min="7948" max="7948" width="14.7265625" style="7" bestFit="1" customWidth="1"/>
    <col min="7949" max="7949" width="3.453125" style="7" customWidth="1"/>
    <col min="7950" max="7950" width="15.7265625" style="7" customWidth="1"/>
    <col min="7951" max="7951" width="21" style="7" customWidth="1"/>
    <col min="7952" max="7952" width="3.7265625" style="7" customWidth="1"/>
    <col min="7953" max="7953" width="16.7265625" style="7" customWidth="1"/>
    <col min="7954" max="7954" width="21.453125" style="7" customWidth="1"/>
    <col min="7955" max="7955" width="13.54296875" style="7" customWidth="1"/>
    <col min="7956" max="7956" width="2.26953125" style="7" customWidth="1"/>
    <col min="7957" max="7957" width="16.54296875" style="7" customWidth="1"/>
    <col min="7958" max="7958" width="14.54296875" style="7" customWidth="1"/>
    <col min="7959" max="7959" width="41.26953125" style="7" customWidth="1"/>
    <col min="7960" max="7960" width="9.26953125" style="7"/>
    <col min="7961" max="7966" width="17" style="7" customWidth="1"/>
    <col min="7967" max="7967" width="9.26953125" style="7" customWidth="1"/>
    <col min="7968" max="8195" width="9.26953125" style="7"/>
    <col min="8196" max="8196" width="16" style="7" customWidth="1"/>
    <col min="8197" max="8197" width="12.7265625" style="7" customWidth="1"/>
    <col min="8198" max="8198" width="12" style="7" customWidth="1"/>
    <col min="8199" max="8199" width="16" style="7" customWidth="1"/>
    <col min="8200" max="8200" width="55" style="7" bestFit="1" customWidth="1"/>
    <col min="8201" max="8201" width="3.26953125" style="7" customWidth="1"/>
    <col min="8202" max="8202" width="16" style="7" customWidth="1"/>
    <col min="8203" max="8203" width="16.26953125" style="7" customWidth="1"/>
    <col min="8204" max="8204" width="14.7265625" style="7" bestFit="1" customWidth="1"/>
    <col min="8205" max="8205" width="3.453125" style="7" customWidth="1"/>
    <col min="8206" max="8206" width="15.7265625" style="7" customWidth="1"/>
    <col min="8207" max="8207" width="21" style="7" customWidth="1"/>
    <col min="8208" max="8208" width="3.7265625" style="7" customWidth="1"/>
    <col min="8209" max="8209" width="16.7265625" style="7" customWidth="1"/>
    <col min="8210" max="8210" width="21.453125" style="7" customWidth="1"/>
    <col min="8211" max="8211" width="13.54296875" style="7" customWidth="1"/>
    <col min="8212" max="8212" width="2.26953125" style="7" customWidth="1"/>
    <col min="8213" max="8213" width="16.54296875" style="7" customWidth="1"/>
    <col min="8214" max="8214" width="14.54296875" style="7" customWidth="1"/>
    <col min="8215" max="8215" width="41.26953125" style="7" customWidth="1"/>
    <col min="8216" max="8216" width="9.26953125" style="7"/>
    <col min="8217" max="8222" width="17" style="7" customWidth="1"/>
    <col min="8223" max="8223" width="9.26953125" style="7" customWidth="1"/>
    <col min="8224" max="8451" width="9.26953125" style="7"/>
    <col min="8452" max="8452" width="16" style="7" customWidth="1"/>
    <col min="8453" max="8453" width="12.7265625" style="7" customWidth="1"/>
    <col min="8454" max="8454" width="12" style="7" customWidth="1"/>
    <col min="8455" max="8455" width="16" style="7" customWidth="1"/>
    <col min="8456" max="8456" width="55" style="7" bestFit="1" customWidth="1"/>
    <col min="8457" max="8457" width="3.26953125" style="7" customWidth="1"/>
    <col min="8458" max="8458" width="16" style="7" customWidth="1"/>
    <col min="8459" max="8459" width="16.26953125" style="7" customWidth="1"/>
    <col min="8460" max="8460" width="14.7265625" style="7" bestFit="1" customWidth="1"/>
    <col min="8461" max="8461" width="3.453125" style="7" customWidth="1"/>
    <col min="8462" max="8462" width="15.7265625" style="7" customWidth="1"/>
    <col min="8463" max="8463" width="21" style="7" customWidth="1"/>
    <col min="8464" max="8464" width="3.7265625" style="7" customWidth="1"/>
    <col min="8465" max="8465" width="16.7265625" style="7" customWidth="1"/>
    <col min="8466" max="8466" width="21.453125" style="7" customWidth="1"/>
    <col min="8467" max="8467" width="13.54296875" style="7" customWidth="1"/>
    <col min="8468" max="8468" width="2.26953125" style="7" customWidth="1"/>
    <col min="8469" max="8469" width="16.54296875" style="7" customWidth="1"/>
    <col min="8470" max="8470" width="14.54296875" style="7" customWidth="1"/>
    <col min="8471" max="8471" width="41.26953125" style="7" customWidth="1"/>
    <col min="8472" max="8472" width="9.26953125" style="7"/>
    <col min="8473" max="8478" width="17" style="7" customWidth="1"/>
    <col min="8479" max="8479" width="9.26953125" style="7" customWidth="1"/>
    <col min="8480" max="8707" width="9.26953125" style="7"/>
    <col min="8708" max="8708" width="16" style="7" customWidth="1"/>
    <col min="8709" max="8709" width="12.7265625" style="7" customWidth="1"/>
    <col min="8710" max="8710" width="12" style="7" customWidth="1"/>
    <col min="8711" max="8711" width="16" style="7" customWidth="1"/>
    <col min="8712" max="8712" width="55" style="7" bestFit="1" customWidth="1"/>
    <col min="8713" max="8713" width="3.26953125" style="7" customWidth="1"/>
    <col min="8714" max="8714" width="16" style="7" customWidth="1"/>
    <col min="8715" max="8715" width="16.26953125" style="7" customWidth="1"/>
    <col min="8716" max="8716" width="14.7265625" style="7" bestFit="1" customWidth="1"/>
    <col min="8717" max="8717" width="3.453125" style="7" customWidth="1"/>
    <col min="8718" max="8718" width="15.7265625" style="7" customWidth="1"/>
    <col min="8719" max="8719" width="21" style="7" customWidth="1"/>
    <col min="8720" max="8720" width="3.7265625" style="7" customWidth="1"/>
    <col min="8721" max="8721" width="16.7265625" style="7" customWidth="1"/>
    <col min="8722" max="8722" width="21.453125" style="7" customWidth="1"/>
    <col min="8723" max="8723" width="13.54296875" style="7" customWidth="1"/>
    <col min="8724" max="8724" width="2.26953125" style="7" customWidth="1"/>
    <col min="8725" max="8725" width="16.54296875" style="7" customWidth="1"/>
    <col min="8726" max="8726" width="14.54296875" style="7" customWidth="1"/>
    <col min="8727" max="8727" width="41.26953125" style="7" customWidth="1"/>
    <col min="8728" max="8728" width="9.26953125" style="7"/>
    <col min="8729" max="8734" width="17" style="7" customWidth="1"/>
    <col min="8735" max="8735" width="9.26953125" style="7" customWidth="1"/>
    <col min="8736" max="8963" width="9.26953125" style="7"/>
    <col min="8964" max="8964" width="16" style="7" customWidth="1"/>
    <col min="8965" max="8965" width="12.7265625" style="7" customWidth="1"/>
    <col min="8966" max="8966" width="12" style="7" customWidth="1"/>
    <col min="8967" max="8967" width="16" style="7" customWidth="1"/>
    <col min="8968" max="8968" width="55" style="7" bestFit="1" customWidth="1"/>
    <col min="8969" max="8969" width="3.26953125" style="7" customWidth="1"/>
    <col min="8970" max="8970" width="16" style="7" customWidth="1"/>
    <col min="8971" max="8971" width="16.26953125" style="7" customWidth="1"/>
    <col min="8972" max="8972" width="14.7265625" style="7" bestFit="1" customWidth="1"/>
    <col min="8973" max="8973" width="3.453125" style="7" customWidth="1"/>
    <col min="8974" max="8974" width="15.7265625" style="7" customWidth="1"/>
    <col min="8975" max="8975" width="21" style="7" customWidth="1"/>
    <col min="8976" max="8976" width="3.7265625" style="7" customWidth="1"/>
    <col min="8977" max="8977" width="16.7265625" style="7" customWidth="1"/>
    <col min="8978" max="8978" width="21.453125" style="7" customWidth="1"/>
    <col min="8979" max="8979" width="13.54296875" style="7" customWidth="1"/>
    <col min="8980" max="8980" width="2.26953125" style="7" customWidth="1"/>
    <col min="8981" max="8981" width="16.54296875" style="7" customWidth="1"/>
    <col min="8982" max="8982" width="14.54296875" style="7" customWidth="1"/>
    <col min="8983" max="8983" width="41.26953125" style="7" customWidth="1"/>
    <col min="8984" max="8984" width="9.26953125" style="7"/>
    <col min="8985" max="8990" width="17" style="7" customWidth="1"/>
    <col min="8991" max="8991" width="9.26953125" style="7" customWidth="1"/>
    <col min="8992" max="9219" width="9.26953125" style="7"/>
    <col min="9220" max="9220" width="16" style="7" customWidth="1"/>
    <col min="9221" max="9221" width="12.7265625" style="7" customWidth="1"/>
    <col min="9222" max="9222" width="12" style="7" customWidth="1"/>
    <col min="9223" max="9223" width="16" style="7" customWidth="1"/>
    <col min="9224" max="9224" width="55" style="7" bestFit="1" customWidth="1"/>
    <col min="9225" max="9225" width="3.26953125" style="7" customWidth="1"/>
    <col min="9226" max="9226" width="16" style="7" customWidth="1"/>
    <col min="9227" max="9227" width="16.26953125" style="7" customWidth="1"/>
    <col min="9228" max="9228" width="14.7265625" style="7" bestFit="1" customWidth="1"/>
    <col min="9229" max="9229" width="3.453125" style="7" customWidth="1"/>
    <col min="9230" max="9230" width="15.7265625" style="7" customWidth="1"/>
    <col min="9231" max="9231" width="21" style="7" customWidth="1"/>
    <col min="9232" max="9232" width="3.7265625" style="7" customWidth="1"/>
    <col min="9233" max="9233" width="16.7265625" style="7" customWidth="1"/>
    <col min="9234" max="9234" width="21.453125" style="7" customWidth="1"/>
    <col min="9235" max="9235" width="13.54296875" style="7" customWidth="1"/>
    <col min="9236" max="9236" width="2.26953125" style="7" customWidth="1"/>
    <col min="9237" max="9237" width="16.54296875" style="7" customWidth="1"/>
    <col min="9238" max="9238" width="14.54296875" style="7" customWidth="1"/>
    <col min="9239" max="9239" width="41.26953125" style="7" customWidth="1"/>
    <col min="9240" max="9240" width="9.26953125" style="7"/>
    <col min="9241" max="9246" width="17" style="7" customWidth="1"/>
    <col min="9247" max="9247" width="9.26953125" style="7" customWidth="1"/>
    <col min="9248" max="9475" width="9.26953125" style="7"/>
    <col min="9476" max="9476" width="16" style="7" customWidth="1"/>
    <col min="9477" max="9477" width="12.7265625" style="7" customWidth="1"/>
    <col min="9478" max="9478" width="12" style="7" customWidth="1"/>
    <col min="9479" max="9479" width="16" style="7" customWidth="1"/>
    <col min="9480" max="9480" width="55" style="7" bestFit="1" customWidth="1"/>
    <col min="9481" max="9481" width="3.26953125" style="7" customWidth="1"/>
    <col min="9482" max="9482" width="16" style="7" customWidth="1"/>
    <col min="9483" max="9483" width="16.26953125" style="7" customWidth="1"/>
    <col min="9484" max="9484" width="14.7265625" style="7" bestFit="1" customWidth="1"/>
    <col min="9485" max="9485" width="3.453125" style="7" customWidth="1"/>
    <col min="9486" max="9486" width="15.7265625" style="7" customWidth="1"/>
    <col min="9487" max="9487" width="21" style="7" customWidth="1"/>
    <col min="9488" max="9488" width="3.7265625" style="7" customWidth="1"/>
    <col min="9489" max="9489" width="16.7265625" style="7" customWidth="1"/>
    <col min="9490" max="9490" width="21.453125" style="7" customWidth="1"/>
    <col min="9491" max="9491" width="13.54296875" style="7" customWidth="1"/>
    <col min="9492" max="9492" width="2.26953125" style="7" customWidth="1"/>
    <col min="9493" max="9493" width="16.54296875" style="7" customWidth="1"/>
    <col min="9494" max="9494" width="14.54296875" style="7" customWidth="1"/>
    <col min="9495" max="9495" width="41.26953125" style="7" customWidth="1"/>
    <col min="9496" max="9496" width="9.26953125" style="7"/>
    <col min="9497" max="9502" width="17" style="7" customWidth="1"/>
    <col min="9503" max="9503" width="9.26953125" style="7" customWidth="1"/>
    <col min="9504" max="9731" width="9.26953125" style="7"/>
    <col min="9732" max="9732" width="16" style="7" customWidth="1"/>
    <col min="9733" max="9733" width="12.7265625" style="7" customWidth="1"/>
    <col min="9734" max="9734" width="12" style="7" customWidth="1"/>
    <col min="9735" max="9735" width="16" style="7" customWidth="1"/>
    <col min="9736" max="9736" width="55" style="7" bestFit="1" customWidth="1"/>
    <col min="9737" max="9737" width="3.26953125" style="7" customWidth="1"/>
    <col min="9738" max="9738" width="16" style="7" customWidth="1"/>
    <col min="9739" max="9739" width="16.26953125" style="7" customWidth="1"/>
    <col min="9740" max="9740" width="14.7265625" style="7" bestFit="1" customWidth="1"/>
    <col min="9741" max="9741" width="3.453125" style="7" customWidth="1"/>
    <col min="9742" max="9742" width="15.7265625" style="7" customWidth="1"/>
    <col min="9743" max="9743" width="21" style="7" customWidth="1"/>
    <col min="9744" max="9744" width="3.7265625" style="7" customWidth="1"/>
    <col min="9745" max="9745" width="16.7265625" style="7" customWidth="1"/>
    <col min="9746" max="9746" width="21.453125" style="7" customWidth="1"/>
    <col min="9747" max="9747" width="13.54296875" style="7" customWidth="1"/>
    <col min="9748" max="9748" width="2.26953125" style="7" customWidth="1"/>
    <col min="9749" max="9749" width="16.54296875" style="7" customWidth="1"/>
    <col min="9750" max="9750" width="14.54296875" style="7" customWidth="1"/>
    <col min="9751" max="9751" width="41.26953125" style="7" customWidth="1"/>
    <col min="9752" max="9752" width="9.26953125" style="7"/>
    <col min="9753" max="9758" width="17" style="7" customWidth="1"/>
    <col min="9759" max="9759" width="9.26953125" style="7" customWidth="1"/>
    <col min="9760" max="9987" width="9.26953125" style="7"/>
    <col min="9988" max="9988" width="16" style="7" customWidth="1"/>
    <col min="9989" max="9989" width="12.7265625" style="7" customWidth="1"/>
    <col min="9990" max="9990" width="12" style="7" customWidth="1"/>
    <col min="9991" max="9991" width="16" style="7" customWidth="1"/>
    <col min="9992" max="9992" width="55" style="7" bestFit="1" customWidth="1"/>
    <col min="9993" max="9993" width="3.26953125" style="7" customWidth="1"/>
    <col min="9994" max="9994" width="16" style="7" customWidth="1"/>
    <col min="9995" max="9995" width="16.26953125" style="7" customWidth="1"/>
    <col min="9996" max="9996" width="14.7265625" style="7" bestFit="1" customWidth="1"/>
    <col min="9997" max="9997" width="3.453125" style="7" customWidth="1"/>
    <col min="9998" max="9998" width="15.7265625" style="7" customWidth="1"/>
    <col min="9999" max="9999" width="21" style="7" customWidth="1"/>
    <col min="10000" max="10000" width="3.7265625" style="7" customWidth="1"/>
    <col min="10001" max="10001" width="16.7265625" style="7" customWidth="1"/>
    <col min="10002" max="10002" width="21.453125" style="7" customWidth="1"/>
    <col min="10003" max="10003" width="13.54296875" style="7" customWidth="1"/>
    <col min="10004" max="10004" width="2.26953125" style="7" customWidth="1"/>
    <col min="10005" max="10005" width="16.54296875" style="7" customWidth="1"/>
    <col min="10006" max="10006" width="14.54296875" style="7" customWidth="1"/>
    <col min="10007" max="10007" width="41.26953125" style="7" customWidth="1"/>
    <col min="10008" max="10008" width="9.26953125" style="7"/>
    <col min="10009" max="10014" width="17" style="7" customWidth="1"/>
    <col min="10015" max="10015" width="9.26953125" style="7" customWidth="1"/>
    <col min="10016" max="10243" width="9.26953125" style="7"/>
    <col min="10244" max="10244" width="16" style="7" customWidth="1"/>
    <col min="10245" max="10245" width="12.7265625" style="7" customWidth="1"/>
    <col min="10246" max="10246" width="12" style="7" customWidth="1"/>
    <col min="10247" max="10247" width="16" style="7" customWidth="1"/>
    <col min="10248" max="10248" width="55" style="7" bestFit="1" customWidth="1"/>
    <col min="10249" max="10249" width="3.26953125" style="7" customWidth="1"/>
    <col min="10250" max="10250" width="16" style="7" customWidth="1"/>
    <col min="10251" max="10251" width="16.26953125" style="7" customWidth="1"/>
    <col min="10252" max="10252" width="14.7265625" style="7" bestFit="1" customWidth="1"/>
    <col min="10253" max="10253" width="3.453125" style="7" customWidth="1"/>
    <col min="10254" max="10254" width="15.7265625" style="7" customWidth="1"/>
    <col min="10255" max="10255" width="21" style="7" customWidth="1"/>
    <col min="10256" max="10256" width="3.7265625" style="7" customWidth="1"/>
    <col min="10257" max="10257" width="16.7265625" style="7" customWidth="1"/>
    <col min="10258" max="10258" width="21.453125" style="7" customWidth="1"/>
    <col min="10259" max="10259" width="13.54296875" style="7" customWidth="1"/>
    <col min="10260" max="10260" width="2.26953125" style="7" customWidth="1"/>
    <col min="10261" max="10261" width="16.54296875" style="7" customWidth="1"/>
    <col min="10262" max="10262" width="14.54296875" style="7" customWidth="1"/>
    <col min="10263" max="10263" width="41.26953125" style="7" customWidth="1"/>
    <col min="10264" max="10264" width="9.26953125" style="7"/>
    <col min="10265" max="10270" width="17" style="7" customWidth="1"/>
    <col min="10271" max="10271" width="9.26953125" style="7" customWidth="1"/>
    <col min="10272" max="10499" width="9.26953125" style="7"/>
    <col min="10500" max="10500" width="16" style="7" customWidth="1"/>
    <col min="10501" max="10501" width="12.7265625" style="7" customWidth="1"/>
    <col min="10502" max="10502" width="12" style="7" customWidth="1"/>
    <col min="10503" max="10503" width="16" style="7" customWidth="1"/>
    <col min="10504" max="10504" width="55" style="7" bestFit="1" customWidth="1"/>
    <col min="10505" max="10505" width="3.26953125" style="7" customWidth="1"/>
    <col min="10506" max="10506" width="16" style="7" customWidth="1"/>
    <col min="10507" max="10507" width="16.26953125" style="7" customWidth="1"/>
    <col min="10508" max="10508" width="14.7265625" style="7" bestFit="1" customWidth="1"/>
    <col min="10509" max="10509" width="3.453125" style="7" customWidth="1"/>
    <col min="10510" max="10510" width="15.7265625" style="7" customWidth="1"/>
    <col min="10511" max="10511" width="21" style="7" customWidth="1"/>
    <col min="10512" max="10512" width="3.7265625" style="7" customWidth="1"/>
    <col min="10513" max="10513" width="16.7265625" style="7" customWidth="1"/>
    <col min="10514" max="10514" width="21.453125" style="7" customWidth="1"/>
    <col min="10515" max="10515" width="13.54296875" style="7" customWidth="1"/>
    <col min="10516" max="10516" width="2.26953125" style="7" customWidth="1"/>
    <col min="10517" max="10517" width="16.54296875" style="7" customWidth="1"/>
    <col min="10518" max="10518" width="14.54296875" style="7" customWidth="1"/>
    <col min="10519" max="10519" width="41.26953125" style="7" customWidth="1"/>
    <col min="10520" max="10520" width="9.26953125" style="7"/>
    <col min="10521" max="10526" width="17" style="7" customWidth="1"/>
    <col min="10527" max="10527" width="9.26953125" style="7" customWidth="1"/>
    <col min="10528" max="10755" width="9.26953125" style="7"/>
    <col min="10756" max="10756" width="16" style="7" customWidth="1"/>
    <col min="10757" max="10757" width="12.7265625" style="7" customWidth="1"/>
    <col min="10758" max="10758" width="12" style="7" customWidth="1"/>
    <col min="10759" max="10759" width="16" style="7" customWidth="1"/>
    <col min="10760" max="10760" width="55" style="7" bestFit="1" customWidth="1"/>
    <col min="10761" max="10761" width="3.26953125" style="7" customWidth="1"/>
    <col min="10762" max="10762" width="16" style="7" customWidth="1"/>
    <col min="10763" max="10763" width="16.26953125" style="7" customWidth="1"/>
    <col min="10764" max="10764" width="14.7265625" style="7" bestFit="1" customWidth="1"/>
    <col min="10765" max="10765" width="3.453125" style="7" customWidth="1"/>
    <col min="10766" max="10766" width="15.7265625" style="7" customWidth="1"/>
    <col min="10767" max="10767" width="21" style="7" customWidth="1"/>
    <col min="10768" max="10768" width="3.7265625" style="7" customWidth="1"/>
    <col min="10769" max="10769" width="16.7265625" style="7" customWidth="1"/>
    <col min="10770" max="10770" width="21.453125" style="7" customWidth="1"/>
    <col min="10771" max="10771" width="13.54296875" style="7" customWidth="1"/>
    <col min="10772" max="10772" width="2.26953125" style="7" customWidth="1"/>
    <col min="10773" max="10773" width="16.54296875" style="7" customWidth="1"/>
    <col min="10774" max="10774" width="14.54296875" style="7" customWidth="1"/>
    <col min="10775" max="10775" width="41.26953125" style="7" customWidth="1"/>
    <col min="10776" max="10776" width="9.26953125" style="7"/>
    <col min="10777" max="10782" width="17" style="7" customWidth="1"/>
    <col min="10783" max="10783" width="9.26953125" style="7" customWidth="1"/>
    <col min="10784" max="11011" width="9.26953125" style="7"/>
    <col min="11012" max="11012" width="16" style="7" customWidth="1"/>
    <col min="11013" max="11013" width="12.7265625" style="7" customWidth="1"/>
    <col min="11014" max="11014" width="12" style="7" customWidth="1"/>
    <col min="11015" max="11015" width="16" style="7" customWidth="1"/>
    <col min="11016" max="11016" width="55" style="7" bestFit="1" customWidth="1"/>
    <col min="11017" max="11017" width="3.26953125" style="7" customWidth="1"/>
    <col min="11018" max="11018" width="16" style="7" customWidth="1"/>
    <col min="11019" max="11019" width="16.26953125" style="7" customWidth="1"/>
    <col min="11020" max="11020" width="14.7265625" style="7" bestFit="1" customWidth="1"/>
    <col min="11021" max="11021" width="3.453125" style="7" customWidth="1"/>
    <col min="11022" max="11022" width="15.7265625" style="7" customWidth="1"/>
    <col min="11023" max="11023" width="21" style="7" customWidth="1"/>
    <col min="11024" max="11024" width="3.7265625" style="7" customWidth="1"/>
    <col min="11025" max="11025" width="16.7265625" style="7" customWidth="1"/>
    <col min="11026" max="11026" width="21.453125" style="7" customWidth="1"/>
    <col min="11027" max="11027" width="13.54296875" style="7" customWidth="1"/>
    <col min="11028" max="11028" width="2.26953125" style="7" customWidth="1"/>
    <col min="11029" max="11029" width="16.54296875" style="7" customWidth="1"/>
    <col min="11030" max="11030" width="14.54296875" style="7" customWidth="1"/>
    <col min="11031" max="11031" width="41.26953125" style="7" customWidth="1"/>
    <col min="11032" max="11032" width="9.26953125" style="7"/>
    <col min="11033" max="11038" width="17" style="7" customWidth="1"/>
    <col min="11039" max="11039" width="9.26953125" style="7" customWidth="1"/>
    <col min="11040" max="11267" width="9.26953125" style="7"/>
    <col min="11268" max="11268" width="16" style="7" customWidth="1"/>
    <col min="11269" max="11269" width="12.7265625" style="7" customWidth="1"/>
    <col min="11270" max="11270" width="12" style="7" customWidth="1"/>
    <col min="11271" max="11271" width="16" style="7" customWidth="1"/>
    <col min="11272" max="11272" width="55" style="7" bestFit="1" customWidth="1"/>
    <col min="11273" max="11273" width="3.26953125" style="7" customWidth="1"/>
    <col min="11274" max="11274" width="16" style="7" customWidth="1"/>
    <col min="11275" max="11275" width="16.26953125" style="7" customWidth="1"/>
    <col min="11276" max="11276" width="14.7265625" style="7" bestFit="1" customWidth="1"/>
    <col min="11277" max="11277" width="3.453125" style="7" customWidth="1"/>
    <col min="11278" max="11278" width="15.7265625" style="7" customWidth="1"/>
    <col min="11279" max="11279" width="21" style="7" customWidth="1"/>
    <col min="11280" max="11280" width="3.7265625" style="7" customWidth="1"/>
    <col min="11281" max="11281" width="16.7265625" style="7" customWidth="1"/>
    <col min="11282" max="11282" width="21.453125" style="7" customWidth="1"/>
    <col min="11283" max="11283" width="13.54296875" style="7" customWidth="1"/>
    <col min="11284" max="11284" width="2.26953125" style="7" customWidth="1"/>
    <col min="11285" max="11285" width="16.54296875" style="7" customWidth="1"/>
    <col min="11286" max="11286" width="14.54296875" style="7" customWidth="1"/>
    <col min="11287" max="11287" width="41.26953125" style="7" customWidth="1"/>
    <col min="11288" max="11288" width="9.26953125" style="7"/>
    <col min="11289" max="11294" width="17" style="7" customWidth="1"/>
    <col min="11295" max="11295" width="9.26953125" style="7" customWidth="1"/>
    <col min="11296" max="11523" width="9.26953125" style="7"/>
    <col min="11524" max="11524" width="16" style="7" customWidth="1"/>
    <col min="11525" max="11525" width="12.7265625" style="7" customWidth="1"/>
    <col min="11526" max="11526" width="12" style="7" customWidth="1"/>
    <col min="11527" max="11527" width="16" style="7" customWidth="1"/>
    <col min="11528" max="11528" width="55" style="7" bestFit="1" customWidth="1"/>
    <col min="11529" max="11529" width="3.26953125" style="7" customWidth="1"/>
    <col min="11530" max="11530" width="16" style="7" customWidth="1"/>
    <col min="11531" max="11531" width="16.26953125" style="7" customWidth="1"/>
    <col min="11532" max="11532" width="14.7265625" style="7" bestFit="1" customWidth="1"/>
    <col min="11533" max="11533" width="3.453125" style="7" customWidth="1"/>
    <col min="11534" max="11534" width="15.7265625" style="7" customWidth="1"/>
    <col min="11535" max="11535" width="21" style="7" customWidth="1"/>
    <col min="11536" max="11536" width="3.7265625" style="7" customWidth="1"/>
    <col min="11537" max="11537" width="16.7265625" style="7" customWidth="1"/>
    <col min="11538" max="11538" width="21.453125" style="7" customWidth="1"/>
    <col min="11539" max="11539" width="13.54296875" style="7" customWidth="1"/>
    <col min="11540" max="11540" width="2.26953125" style="7" customWidth="1"/>
    <col min="11541" max="11541" width="16.54296875" style="7" customWidth="1"/>
    <col min="11542" max="11542" width="14.54296875" style="7" customWidth="1"/>
    <col min="11543" max="11543" width="41.26953125" style="7" customWidth="1"/>
    <col min="11544" max="11544" width="9.26953125" style="7"/>
    <col min="11545" max="11550" width="17" style="7" customWidth="1"/>
    <col min="11551" max="11551" width="9.26953125" style="7" customWidth="1"/>
    <col min="11552" max="11779" width="9.26953125" style="7"/>
    <col min="11780" max="11780" width="16" style="7" customWidth="1"/>
    <col min="11781" max="11781" width="12.7265625" style="7" customWidth="1"/>
    <col min="11782" max="11782" width="12" style="7" customWidth="1"/>
    <col min="11783" max="11783" width="16" style="7" customWidth="1"/>
    <col min="11784" max="11784" width="55" style="7" bestFit="1" customWidth="1"/>
    <col min="11785" max="11785" width="3.26953125" style="7" customWidth="1"/>
    <col min="11786" max="11786" width="16" style="7" customWidth="1"/>
    <col min="11787" max="11787" width="16.26953125" style="7" customWidth="1"/>
    <col min="11788" max="11788" width="14.7265625" style="7" bestFit="1" customWidth="1"/>
    <col min="11789" max="11789" width="3.453125" style="7" customWidth="1"/>
    <col min="11790" max="11790" width="15.7265625" style="7" customWidth="1"/>
    <col min="11791" max="11791" width="21" style="7" customWidth="1"/>
    <col min="11792" max="11792" width="3.7265625" style="7" customWidth="1"/>
    <col min="11793" max="11793" width="16.7265625" style="7" customWidth="1"/>
    <col min="11794" max="11794" width="21.453125" style="7" customWidth="1"/>
    <col min="11795" max="11795" width="13.54296875" style="7" customWidth="1"/>
    <col min="11796" max="11796" width="2.26953125" style="7" customWidth="1"/>
    <col min="11797" max="11797" width="16.54296875" style="7" customWidth="1"/>
    <col min="11798" max="11798" width="14.54296875" style="7" customWidth="1"/>
    <col min="11799" max="11799" width="41.26953125" style="7" customWidth="1"/>
    <col min="11800" max="11800" width="9.26953125" style="7"/>
    <col min="11801" max="11806" width="17" style="7" customWidth="1"/>
    <col min="11807" max="11807" width="9.26953125" style="7" customWidth="1"/>
    <col min="11808" max="12035" width="9.26953125" style="7"/>
    <col min="12036" max="12036" width="16" style="7" customWidth="1"/>
    <col min="12037" max="12037" width="12.7265625" style="7" customWidth="1"/>
    <col min="12038" max="12038" width="12" style="7" customWidth="1"/>
    <col min="12039" max="12039" width="16" style="7" customWidth="1"/>
    <col min="12040" max="12040" width="55" style="7" bestFit="1" customWidth="1"/>
    <col min="12041" max="12041" width="3.26953125" style="7" customWidth="1"/>
    <col min="12042" max="12042" width="16" style="7" customWidth="1"/>
    <col min="12043" max="12043" width="16.26953125" style="7" customWidth="1"/>
    <col min="12044" max="12044" width="14.7265625" style="7" bestFit="1" customWidth="1"/>
    <col min="12045" max="12045" width="3.453125" style="7" customWidth="1"/>
    <col min="12046" max="12046" width="15.7265625" style="7" customWidth="1"/>
    <col min="12047" max="12047" width="21" style="7" customWidth="1"/>
    <col min="12048" max="12048" width="3.7265625" style="7" customWidth="1"/>
    <col min="12049" max="12049" width="16.7265625" style="7" customWidth="1"/>
    <col min="12050" max="12050" width="21.453125" style="7" customWidth="1"/>
    <col min="12051" max="12051" width="13.54296875" style="7" customWidth="1"/>
    <col min="12052" max="12052" width="2.26953125" style="7" customWidth="1"/>
    <col min="12053" max="12053" width="16.54296875" style="7" customWidth="1"/>
    <col min="12054" max="12054" width="14.54296875" style="7" customWidth="1"/>
    <col min="12055" max="12055" width="41.26953125" style="7" customWidth="1"/>
    <col min="12056" max="12056" width="9.26953125" style="7"/>
    <col min="12057" max="12062" width="17" style="7" customWidth="1"/>
    <col min="12063" max="12063" width="9.26953125" style="7" customWidth="1"/>
    <col min="12064" max="12291" width="9.26953125" style="7"/>
    <col min="12292" max="12292" width="16" style="7" customWidth="1"/>
    <col min="12293" max="12293" width="12.7265625" style="7" customWidth="1"/>
    <col min="12294" max="12294" width="12" style="7" customWidth="1"/>
    <col min="12295" max="12295" width="16" style="7" customWidth="1"/>
    <col min="12296" max="12296" width="55" style="7" bestFit="1" customWidth="1"/>
    <col min="12297" max="12297" width="3.26953125" style="7" customWidth="1"/>
    <col min="12298" max="12298" width="16" style="7" customWidth="1"/>
    <col min="12299" max="12299" width="16.26953125" style="7" customWidth="1"/>
    <col min="12300" max="12300" width="14.7265625" style="7" bestFit="1" customWidth="1"/>
    <col min="12301" max="12301" width="3.453125" style="7" customWidth="1"/>
    <col min="12302" max="12302" width="15.7265625" style="7" customWidth="1"/>
    <col min="12303" max="12303" width="21" style="7" customWidth="1"/>
    <col min="12304" max="12304" width="3.7265625" style="7" customWidth="1"/>
    <col min="12305" max="12305" width="16.7265625" style="7" customWidth="1"/>
    <col min="12306" max="12306" width="21.453125" style="7" customWidth="1"/>
    <col min="12307" max="12307" width="13.54296875" style="7" customWidth="1"/>
    <col min="12308" max="12308" width="2.26953125" style="7" customWidth="1"/>
    <col min="12309" max="12309" width="16.54296875" style="7" customWidth="1"/>
    <col min="12310" max="12310" width="14.54296875" style="7" customWidth="1"/>
    <col min="12311" max="12311" width="41.26953125" style="7" customWidth="1"/>
    <col min="12312" max="12312" width="9.26953125" style="7"/>
    <col min="12313" max="12318" width="17" style="7" customWidth="1"/>
    <col min="12319" max="12319" width="9.26953125" style="7" customWidth="1"/>
    <col min="12320" max="12547" width="9.26953125" style="7"/>
    <col min="12548" max="12548" width="16" style="7" customWidth="1"/>
    <col min="12549" max="12549" width="12.7265625" style="7" customWidth="1"/>
    <col min="12550" max="12550" width="12" style="7" customWidth="1"/>
    <col min="12551" max="12551" width="16" style="7" customWidth="1"/>
    <col min="12552" max="12552" width="55" style="7" bestFit="1" customWidth="1"/>
    <col min="12553" max="12553" width="3.26953125" style="7" customWidth="1"/>
    <col min="12554" max="12554" width="16" style="7" customWidth="1"/>
    <col min="12555" max="12555" width="16.26953125" style="7" customWidth="1"/>
    <col min="12556" max="12556" width="14.7265625" style="7" bestFit="1" customWidth="1"/>
    <col min="12557" max="12557" width="3.453125" style="7" customWidth="1"/>
    <col min="12558" max="12558" width="15.7265625" style="7" customWidth="1"/>
    <col min="12559" max="12559" width="21" style="7" customWidth="1"/>
    <col min="12560" max="12560" width="3.7265625" style="7" customWidth="1"/>
    <col min="12561" max="12561" width="16.7265625" style="7" customWidth="1"/>
    <col min="12562" max="12562" width="21.453125" style="7" customWidth="1"/>
    <col min="12563" max="12563" width="13.54296875" style="7" customWidth="1"/>
    <col min="12564" max="12564" width="2.26953125" style="7" customWidth="1"/>
    <col min="12565" max="12565" width="16.54296875" style="7" customWidth="1"/>
    <col min="12566" max="12566" width="14.54296875" style="7" customWidth="1"/>
    <col min="12567" max="12567" width="41.26953125" style="7" customWidth="1"/>
    <col min="12568" max="12568" width="9.26953125" style="7"/>
    <col min="12569" max="12574" width="17" style="7" customWidth="1"/>
    <col min="12575" max="12575" width="9.26953125" style="7" customWidth="1"/>
    <col min="12576" max="12803" width="9.26953125" style="7"/>
    <col min="12804" max="12804" width="16" style="7" customWidth="1"/>
    <col min="12805" max="12805" width="12.7265625" style="7" customWidth="1"/>
    <col min="12806" max="12806" width="12" style="7" customWidth="1"/>
    <col min="12807" max="12807" width="16" style="7" customWidth="1"/>
    <col min="12808" max="12808" width="55" style="7" bestFit="1" customWidth="1"/>
    <col min="12809" max="12809" width="3.26953125" style="7" customWidth="1"/>
    <col min="12810" max="12810" width="16" style="7" customWidth="1"/>
    <col min="12811" max="12811" width="16.26953125" style="7" customWidth="1"/>
    <col min="12812" max="12812" width="14.7265625" style="7" bestFit="1" customWidth="1"/>
    <col min="12813" max="12813" width="3.453125" style="7" customWidth="1"/>
    <col min="12814" max="12814" width="15.7265625" style="7" customWidth="1"/>
    <col min="12815" max="12815" width="21" style="7" customWidth="1"/>
    <col min="12816" max="12816" width="3.7265625" style="7" customWidth="1"/>
    <col min="12817" max="12817" width="16.7265625" style="7" customWidth="1"/>
    <col min="12818" max="12818" width="21.453125" style="7" customWidth="1"/>
    <col min="12819" max="12819" width="13.54296875" style="7" customWidth="1"/>
    <col min="12820" max="12820" width="2.26953125" style="7" customWidth="1"/>
    <col min="12821" max="12821" width="16.54296875" style="7" customWidth="1"/>
    <col min="12822" max="12822" width="14.54296875" style="7" customWidth="1"/>
    <col min="12823" max="12823" width="41.26953125" style="7" customWidth="1"/>
    <col min="12824" max="12824" width="9.26953125" style="7"/>
    <col min="12825" max="12830" width="17" style="7" customWidth="1"/>
    <col min="12831" max="12831" width="9.26953125" style="7" customWidth="1"/>
    <col min="12832" max="13059" width="9.26953125" style="7"/>
    <col min="13060" max="13060" width="16" style="7" customWidth="1"/>
    <col min="13061" max="13061" width="12.7265625" style="7" customWidth="1"/>
    <col min="13062" max="13062" width="12" style="7" customWidth="1"/>
    <col min="13063" max="13063" width="16" style="7" customWidth="1"/>
    <col min="13064" max="13064" width="55" style="7" bestFit="1" customWidth="1"/>
    <col min="13065" max="13065" width="3.26953125" style="7" customWidth="1"/>
    <col min="13066" max="13066" width="16" style="7" customWidth="1"/>
    <col min="13067" max="13067" width="16.26953125" style="7" customWidth="1"/>
    <col min="13068" max="13068" width="14.7265625" style="7" bestFit="1" customWidth="1"/>
    <col min="13069" max="13069" width="3.453125" style="7" customWidth="1"/>
    <col min="13070" max="13070" width="15.7265625" style="7" customWidth="1"/>
    <col min="13071" max="13071" width="21" style="7" customWidth="1"/>
    <col min="13072" max="13072" width="3.7265625" style="7" customWidth="1"/>
    <col min="13073" max="13073" width="16.7265625" style="7" customWidth="1"/>
    <col min="13074" max="13074" width="21.453125" style="7" customWidth="1"/>
    <col min="13075" max="13075" width="13.54296875" style="7" customWidth="1"/>
    <col min="13076" max="13076" width="2.26953125" style="7" customWidth="1"/>
    <col min="13077" max="13077" width="16.54296875" style="7" customWidth="1"/>
    <col min="13078" max="13078" width="14.54296875" style="7" customWidth="1"/>
    <col min="13079" max="13079" width="41.26953125" style="7" customWidth="1"/>
    <col min="13080" max="13080" width="9.26953125" style="7"/>
    <col min="13081" max="13086" width="17" style="7" customWidth="1"/>
    <col min="13087" max="13087" width="9.26953125" style="7" customWidth="1"/>
    <col min="13088" max="13315" width="9.26953125" style="7"/>
    <col min="13316" max="13316" width="16" style="7" customWidth="1"/>
    <col min="13317" max="13317" width="12.7265625" style="7" customWidth="1"/>
    <col min="13318" max="13318" width="12" style="7" customWidth="1"/>
    <col min="13319" max="13319" width="16" style="7" customWidth="1"/>
    <col min="13320" max="13320" width="55" style="7" bestFit="1" customWidth="1"/>
    <col min="13321" max="13321" width="3.26953125" style="7" customWidth="1"/>
    <col min="13322" max="13322" width="16" style="7" customWidth="1"/>
    <col min="13323" max="13323" width="16.26953125" style="7" customWidth="1"/>
    <col min="13324" max="13324" width="14.7265625" style="7" bestFit="1" customWidth="1"/>
    <col min="13325" max="13325" width="3.453125" style="7" customWidth="1"/>
    <col min="13326" max="13326" width="15.7265625" style="7" customWidth="1"/>
    <col min="13327" max="13327" width="21" style="7" customWidth="1"/>
    <col min="13328" max="13328" width="3.7265625" style="7" customWidth="1"/>
    <col min="13329" max="13329" width="16.7265625" style="7" customWidth="1"/>
    <col min="13330" max="13330" width="21.453125" style="7" customWidth="1"/>
    <col min="13331" max="13331" width="13.54296875" style="7" customWidth="1"/>
    <col min="13332" max="13332" width="2.26953125" style="7" customWidth="1"/>
    <col min="13333" max="13333" width="16.54296875" style="7" customWidth="1"/>
    <col min="13334" max="13334" width="14.54296875" style="7" customWidth="1"/>
    <col min="13335" max="13335" width="41.26953125" style="7" customWidth="1"/>
    <col min="13336" max="13336" width="9.26953125" style="7"/>
    <col min="13337" max="13342" width="17" style="7" customWidth="1"/>
    <col min="13343" max="13343" width="9.26953125" style="7" customWidth="1"/>
    <col min="13344" max="13571" width="9.26953125" style="7"/>
    <col min="13572" max="13572" width="16" style="7" customWidth="1"/>
    <col min="13573" max="13573" width="12.7265625" style="7" customWidth="1"/>
    <col min="13574" max="13574" width="12" style="7" customWidth="1"/>
    <col min="13575" max="13575" width="16" style="7" customWidth="1"/>
    <col min="13576" max="13576" width="55" style="7" bestFit="1" customWidth="1"/>
    <col min="13577" max="13577" width="3.26953125" style="7" customWidth="1"/>
    <col min="13578" max="13578" width="16" style="7" customWidth="1"/>
    <col min="13579" max="13579" width="16.26953125" style="7" customWidth="1"/>
    <col min="13580" max="13580" width="14.7265625" style="7" bestFit="1" customWidth="1"/>
    <col min="13581" max="13581" width="3.453125" style="7" customWidth="1"/>
    <col min="13582" max="13582" width="15.7265625" style="7" customWidth="1"/>
    <col min="13583" max="13583" width="21" style="7" customWidth="1"/>
    <col min="13584" max="13584" width="3.7265625" style="7" customWidth="1"/>
    <col min="13585" max="13585" width="16.7265625" style="7" customWidth="1"/>
    <col min="13586" max="13586" width="21.453125" style="7" customWidth="1"/>
    <col min="13587" max="13587" width="13.54296875" style="7" customWidth="1"/>
    <col min="13588" max="13588" width="2.26953125" style="7" customWidth="1"/>
    <col min="13589" max="13589" width="16.54296875" style="7" customWidth="1"/>
    <col min="13590" max="13590" width="14.54296875" style="7" customWidth="1"/>
    <col min="13591" max="13591" width="41.26953125" style="7" customWidth="1"/>
    <col min="13592" max="13592" width="9.26953125" style="7"/>
    <col min="13593" max="13598" width="17" style="7" customWidth="1"/>
    <col min="13599" max="13599" width="9.26953125" style="7" customWidth="1"/>
    <col min="13600" max="13827" width="9.26953125" style="7"/>
    <col min="13828" max="13828" width="16" style="7" customWidth="1"/>
    <col min="13829" max="13829" width="12.7265625" style="7" customWidth="1"/>
    <col min="13830" max="13830" width="12" style="7" customWidth="1"/>
    <col min="13831" max="13831" width="16" style="7" customWidth="1"/>
    <col min="13832" max="13832" width="55" style="7" bestFit="1" customWidth="1"/>
    <col min="13833" max="13833" width="3.26953125" style="7" customWidth="1"/>
    <col min="13834" max="13834" width="16" style="7" customWidth="1"/>
    <col min="13835" max="13835" width="16.26953125" style="7" customWidth="1"/>
    <col min="13836" max="13836" width="14.7265625" style="7" bestFit="1" customWidth="1"/>
    <col min="13837" max="13837" width="3.453125" style="7" customWidth="1"/>
    <col min="13838" max="13838" width="15.7265625" style="7" customWidth="1"/>
    <col min="13839" max="13839" width="21" style="7" customWidth="1"/>
    <col min="13840" max="13840" width="3.7265625" style="7" customWidth="1"/>
    <col min="13841" max="13841" width="16.7265625" style="7" customWidth="1"/>
    <col min="13842" max="13842" width="21.453125" style="7" customWidth="1"/>
    <col min="13843" max="13843" width="13.54296875" style="7" customWidth="1"/>
    <col min="13844" max="13844" width="2.26953125" style="7" customWidth="1"/>
    <col min="13845" max="13845" width="16.54296875" style="7" customWidth="1"/>
    <col min="13846" max="13846" width="14.54296875" style="7" customWidth="1"/>
    <col min="13847" max="13847" width="41.26953125" style="7" customWidth="1"/>
    <col min="13848" max="13848" width="9.26953125" style="7"/>
    <col min="13849" max="13854" width="17" style="7" customWidth="1"/>
    <col min="13855" max="13855" width="9.26953125" style="7" customWidth="1"/>
    <col min="13856" max="14083" width="9.26953125" style="7"/>
    <col min="14084" max="14084" width="16" style="7" customWidth="1"/>
    <col min="14085" max="14085" width="12.7265625" style="7" customWidth="1"/>
    <col min="14086" max="14086" width="12" style="7" customWidth="1"/>
    <col min="14087" max="14087" width="16" style="7" customWidth="1"/>
    <col min="14088" max="14088" width="55" style="7" bestFit="1" customWidth="1"/>
    <col min="14089" max="14089" width="3.26953125" style="7" customWidth="1"/>
    <col min="14090" max="14090" width="16" style="7" customWidth="1"/>
    <col min="14091" max="14091" width="16.26953125" style="7" customWidth="1"/>
    <col min="14092" max="14092" width="14.7265625" style="7" bestFit="1" customWidth="1"/>
    <col min="14093" max="14093" width="3.453125" style="7" customWidth="1"/>
    <col min="14094" max="14094" width="15.7265625" style="7" customWidth="1"/>
    <col min="14095" max="14095" width="21" style="7" customWidth="1"/>
    <col min="14096" max="14096" width="3.7265625" style="7" customWidth="1"/>
    <col min="14097" max="14097" width="16.7265625" style="7" customWidth="1"/>
    <col min="14098" max="14098" width="21.453125" style="7" customWidth="1"/>
    <col min="14099" max="14099" width="13.54296875" style="7" customWidth="1"/>
    <col min="14100" max="14100" width="2.26953125" style="7" customWidth="1"/>
    <col min="14101" max="14101" width="16.54296875" style="7" customWidth="1"/>
    <col min="14102" max="14102" width="14.54296875" style="7" customWidth="1"/>
    <col min="14103" max="14103" width="41.26953125" style="7" customWidth="1"/>
    <col min="14104" max="14104" width="9.26953125" style="7"/>
    <col min="14105" max="14110" width="17" style="7" customWidth="1"/>
    <col min="14111" max="14111" width="9.26953125" style="7" customWidth="1"/>
    <col min="14112" max="14339" width="9.26953125" style="7"/>
    <col min="14340" max="14340" width="16" style="7" customWidth="1"/>
    <col min="14341" max="14341" width="12.7265625" style="7" customWidth="1"/>
    <col min="14342" max="14342" width="12" style="7" customWidth="1"/>
    <col min="14343" max="14343" width="16" style="7" customWidth="1"/>
    <col min="14344" max="14344" width="55" style="7" bestFit="1" customWidth="1"/>
    <col min="14345" max="14345" width="3.26953125" style="7" customWidth="1"/>
    <col min="14346" max="14346" width="16" style="7" customWidth="1"/>
    <col min="14347" max="14347" width="16.26953125" style="7" customWidth="1"/>
    <col min="14348" max="14348" width="14.7265625" style="7" bestFit="1" customWidth="1"/>
    <col min="14349" max="14349" width="3.453125" style="7" customWidth="1"/>
    <col min="14350" max="14350" width="15.7265625" style="7" customWidth="1"/>
    <col min="14351" max="14351" width="21" style="7" customWidth="1"/>
    <col min="14352" max="14352" width="3.7265625" style="7" customWidth="1"/>
    <col min="14353" max="14353" width="16.7265625" style="7" customWidth="1"/>
    <col min="14354" max="14354" width="21.453125" style="7" customWidth="1"/>
    <col min="14355" max="14355" width="13.54296875" style="7" customWidth="1"/>
    <col min="14356" max="14356" width="2.26953125" style="7" customWidth="1"/>
    <col min="14357" max="14357" width="16.54296875" style="7" customWidth="1"/>
    <col min="14358" max="14358" width="14.54296875" style="7" customWidth="1"/>
    <col min="14359" max="14359" width="41.26953125" style="7" customWidth="1"/>
    <col min="14360" max="14360" width="9.26953125" style="7"/>
    <col min="14361" max="14366" width="17" style="7" customWidth="1"/>
    <col min="14367" max="14367" width="9.26953125" style="7" customWidth="1"/>
    <col min="14368" max="14595" width="9.26953125" style="7"/>
    <col min="14596" max="14596" width="16" style="7" customWidth="1"/>
    <col min="14597" max="14597" width="12.7265625" style="7" customWidth="1"/>
    <col min="14598" max="14598" width="12" style="7" customWidth="1"/>
    <col min="14599" max="14599" width="16" style="7" customWidth="1"/>
    <col min="14600" max="14600" width="55" style="7" bestFit="1" customWidth="1"/>
    <col min="14601" max="14601" width="3.26953125" style="7" customWidth="1"/>
    <col min="14602" max="14602" width="16" style="7" customWidth="1"/>
    <col min="14603" max="14603" width="16.26953125" style="7" customWidth="1"/>
    <col min="14604" max="14604" width="14.7265625" style="7" bestFit="1" customWidth="1"/>
    <col min="14605" max="14605" width="3.453125" style="7" customWidth="1"/>
    <col min="14606" max="14606" width="15.7265625" style="7" customWidth="1"/>
    <col min="14607" max="14607" width="21" style="7" customWidth="1"/>
    <col min="14608" max="14608" width="3.7265625" style="7" customWidth="1"/>
    <col min="14609" max="14609" width="16.7265625" style="7" customWidth="1"/>
    <col min="14610" max="14610" width="21.453125" style="7" customWidth="1"/>
    <col min="14611" max="14611" width="13.54296875" style="7" customWidth="1"/>
    <col min="14612" max="14612" width="2.26953125" style="7" customWidth="1"/>
    <col min="14613" max="14613" width="16.54296875" style="7" customWidth="1"/>
    <col min="14614" max="14614" width="14.54296875" style="7" customWidth="1"/>
    <col min="14615" max="14615" width="41.26953125" style="7" customWidth="1"/>
    <col min="14616" max="14616" width="9.26953125" style="7"/>
    <col min="14617" max="14622" width="17" style="7" customWidth="1"/>
    <col min="14623" max="14623" width="9.26953125" style="7" customWidth="1"/>
    <col min="14624" max="14851" width="9.26953125" style="7"/>
    <col min="14852" max="14852" width="16" style="7" customWidth="1"/>
    <col min="14853" max="14853" width="12.7265625" style="7" customWidth="1"/>
    <col min="14854" max="14854" width="12" style="7" customWidth="1"/>
    <col min="14855" max="14855" width="16" style="7" customWidth="1"/>
    <col min="14856" max="14856" width="55" style="7" bestFit="1" customWidth="1"/>
    <col min="14857" max="14857" width="3.26953125" style="7" customWidth="1"/>
    <col min="14858" max="14858" width="16" style="7" customWidth="1"/>
    <col min="14859" max="14859" width="16.26953125" style="7" customWidth="1"/>
    <col min="14860" max="14860" width="14.7265625" style="7" bestFit="1" customWidth="1"/>
    <col min="14861" max="14861" width="3.453125" style="7" customWidth="1"/>
    <col min="14862" max="14862" width="15.7265625" style="7" customWidth="1"/>
    <col min="14863" max="14863" width="21" style="7" customWidth="1"/>
    <col min="14864" max="14864" width="3.7265625" style="7" customWidth="1"/>
    <col min="14865" max="14865" width="16.7265625" style="7" customWidth="1"/>
    <col min="14866" max="14866" width="21.453125" style="7" customWidth="1"/>
    <col min="14867" max="14867" width="13.54296875" style="7" customWidth="1"/>
    <col min="14868" max="14868" width="2.26953125" style="7" customWidth="1"/>
    <col min="14869" max="14869" width="16.54296875" style="7" customWidth="1"/>
    <col min="14870" max="14870" width="14.54296875" style="7" customWidth="1"/>
    <col min="14871" max="14871" width="41.26953125" style="7" customWidth="1"/>
    <col min="14872" max="14872" width="9.26953125" style="7"/>
    <col min="14873" max="14878" width="17" style="7" customWidth="1"/>
    <col min="14879" max="14879" width="9.26953125" style="7" customWidth="1"/>
    <col min="14880" max="15107" width="9.26953125" style="7"/>
    <col min="15108" max="15108" width="16" style="7" customWidth="1"/>
    <col min="15109" max="15109" width="12.7265625" style="7" customWidth="1"/>
    <col min="15110" max="15110" width="12" style="7" customWidth="1"/>
    <col min="15111" max="15111" width="16" style="7" customWidth="1"/>
    <col min="15112" max="15112" width="55" style="7" bestFit="1" customWidth="1"/>
    <col min="15113" max="15113" width="3.26953125" style="7" customWidth="1"/>
    <col min="15114" max="15114" width="16" style="7" customWidth="1"/>
    <col min="15115" max="15115" width="16.26953125" style="7" customWidth="1"/>
    <col min="15116" max="15116" width="14.7265625" style="7" bestFit="1" customWidth="1"/>
    <col min="15117" max="15117" width="3.453125" style="7" customWidth="1"/>
    <col min="15118" max="15118" width="15.7265625" style="7" customWidth="1"/>
    <col min="15119" max="15119" width="21" style="7" customWidth="1"/>
    <col min="15120" max="15120" width="3.7265625" style="7" customWidth="1"/>
    <col min="15121" max="15121" width="16.7265625" style="7" customWidth="1"/>
    <col min="15122" max="15122" width="21.453125" style="7" customWidth="1"/>
    <col min="15123" max="15123" width="13.54296875" style="7" customWidth="1"/>
    <col min="15124" max="15124" width="2.26953125" style="7" customWidth="1"/>
    <col min="15125" max="15125" width="16.54296875" style="7" customWidth="1"/>
    <col min="15126" max="15126" width="14.54296875" style="7" customWidth="1"/>
    <col min="15127" max="15127" width="41.26953125" style="7" customWidth="1"/>
    <col min="15128" max="15128" width="9.26953125" style="7"/>
    <col min="15129" max="15134" width="17" style="7" customWidth="1"/>
    <col min="15135" max="15135" width="9.26953125" style="7" customWidth="1"/>
    <col min="15136" max="15363" width="9.26953125" style="7"/>
    <col min="15364" max="15364" width="16" style="7" customWidth="1"/>
    <col min="15365" max="15365" width="12.7265625" style="7" customWidth="1"/>
    <col min="15366" max="15366" width="12" style="7" customWidth="1"/>
    <col min="15367" max="15367" width="16" style="7" customWidth="1"/>
    <col min="15368" max="15368" width="55" style="7" bestFit="1" customWidth="1"/>
    <col min="15369" max="15369" width="3.26953125" style="7" customWidth="1"/>
    <col min="15370" max="15370" width="16" style="7" customWidth="1"/>
    <col min="15371" max="15371" width="16.26953125" style="7" customWidth="1"/>
    <col min="15372" max="15372" width="14.7265625" style="7" bestFit="1" customWidth="1"/>
    <col min="15373" max="15373" width="3.453125" style="7" customWidth="1"/>
    <col min="15374" max="15374" width="15.7265625" style="7" customWidth="1"/>
    <col min="15375" max="15375" width="21" style="7" customWidth="1"/>
    <col min="15376" max="15376" width="3.7265625" style="7" customWidth="1"/>
    <col min="15377" max="15377" width="16.7265625" style="7" customWidth="1"/>
    <col min="15378" max="15378" width="21.453125" style="7" customWidth="1"/>
    <col min="15379" max="15379" width="13.54296875" style="7" customWidth="1"/>
    <col min="15380" max="15380" width="2.26953125" style="7" customWidth="1"/>
    <col min="15381" max="15381" width="16.54296875" style="7" customWidth="1"/>
    <col min="15382" max="15382" width="14.54296875" style="7" customWidth="1"/>
    <col min="15383" max="15383" width="41.26953125" style="7" customWidth="1"/>
    <col min="15384" max="15384" width="9.26953125" style="7"/>
    <col min="15385" max="15390" width="17" style="7" customWidth="1"/>
    <col min="15391" max="15391" width="9.26953125" style="7" customWidth="1"/>
    <col min="15392" max="15619" width="9.26953125" style="7"/>
    <col min="15620" max="15620" width="16" style="7" customWidth="1"/>
    <col min="15621" max="15621" width="12.7265625" style="7" customWidth="1"/>
    <col min="15622" max="15622" width="12" style="7" customWidth="1"/>
    <col min="15623" max="15623" width="16" style="7" customWidth="1"/>
    <col min="15624" max="15624" width="55" style="7" bestFit="1" customWidth="1"/>
    <col min="15625" max="15625" width="3.26953125" style="7" customWidth="1"/>
    <col min="15626" max="15626" width="16" style="7" customWidth="1"/>
    <col min="15627" max="15627" width="16.26953125" style="7" customWidth="1"/>
    <col min="15628" max="15628" width="14.7265625" style="7" bestFit="1" customWidth="1"/>
    <col min="15629" max="15629" width="3.453125" style="7" customWidth="1"/>
    <col min="15630" max="15630" width="15.7265625" style="7" customWidth="1"/>
    <col min="15631" max="15631" width="21" style="7" customWidth="1"/>
    <col min="15632" max="15632" width="3.7265625" style="7" customWidth="1"/>
    <col min="15633" max="15633" width="16.7265625" style="7" customWidth="1"/>
    <col min="15634" max="15634" width="21.453125" style="7" customWidth="1"/>
    <col min="15635" max="15635" width="13.54296875" style="7" customWidth="1"/>
    <col min="15636" max="15636" width="2.26953125" style="7" customWidth="1"/>
    <col min="15637" max="15637" width="16.54296875" style="7" customWidth="1"/>
    <col min="15638" max="15638" width="14.54296875" style="7" customWidth="1"/>
    <col min="15639" max="15639" width="41.26953125" style="7" customWidth="1"/>
    <col min="15640" max="15640" width="9.26953125" style="7"/>
    <col min="15641" max="15646" width="17" style="7" customWidth="1"/>
    <col min="15647" max="15647" width="9.26953125" style="7" customWidth="1"/>
    <col min="15648" max="15875" width="9.26953125" style="7"/>
    <col min="15876" max="15876" width="16" style="7" customWidth="1"/>
    <col min="15877" max="15877" width="12.7265625" style="7" customWidth="1"/>
    <col min="15878" max="15878" width="12" style="7" customWidth="1"/>
    <col min="15879" max="15879" width="16" style="7" customWidth="1"/>
    <col min="15880" max="15880" width="55" style="7" bestFit="1" customWidth="1"/>
    <col min="15881" max="15881" width="3.26953125" style="7" customWidth="1"/>
    <col min="15882" max="15882" width="16" style="7" customWidth="1"/>
    <col min="15883" max="15883" width="16.26953125" style="7" customWidth="1"/>
    <col min="15884" max="15884" width="14.7265625" style="7" bestFit="1" customWidth="1"/>
    <col min="15885" max="15885" width="3.453125" style="7" customWidth="1"/>
    <col min="15886" max="15886" width="15.7265625" style="7" customWidth="1"/>
    <col min="15887" max="15887" width="21" style="7" customWidth="1"/>
    <col min="15888" max="15888" width="3.7265625" style="7" customWidth="1"/>
    <col min="15889" max="15889" width="16.7265625" style="7" customWidth="1"/>
    <col min="15890" max="15890" width="21.453125" style="7" customWidth="1"/>
    <col min="15891" max="15891" width="13.54296875" style="7" customWidth="1"/>
    <col min="15892" max="15892" width="2.26953125" style="7" customWidth="1"/>
    <col min="15893" max="15893" width="16.54296875" style="7" customWidth="1"/>
    <col min="15894" max="15894" width="14.54296875" style="7" customWidth="1"/>
    <col min="15895" max="15895" width="41.26953125" style="7" customWidth="1"/>
    <col min="15896" max="15896" width="9.26953125" style="7"/>
    <col min="15897" max="15902" width="17" style="7" customWidth="1"/>
    <col min="15903" max="15903" width="9.26953125" style="7" customWidth="1"/>
    <col min="15904" max="16131" width="9.26953125" style="7"/>
    <col min="16132" max="16132" width="16" style="7" customWidth="1"/>
    <col min="16133" max="16133" width="12.7265625" style="7" customWidth="1"/>
    <col min="16134" max="16134" width="12" style="7" customWidth="1"/>
    <col min="16135" max="16135" width="16" style="7" customWidth="1"/>
    <col min="16136" max="16136" width="55" style="7" bestFit="1" customWidth="1"/>
    <col min="16137" max="16137" width="3.26953125" style="7" customWidth="1"/>
    <col min="16138" max="16138" width="16" style="7" customWidth="1"/>
    <col min="16139" max="16139" width="16.26953125" style="7" customWidth="1"/>
    <col min="16140" max="16140" width="14.7265625" style="7" bestFit="1" customWidth="1"/>
    <col min="16141" max="16141" width="3.453125" style="7" customWidth="1"/>
    <col min="16142" max="16142" width="15.7265625" style="7" customWidth="1"/>
    <col min="16143" max="16143" width="21" style="7" customWidth="1"/>
    <col min="16144" max="16144" width="3.7265625" style="7" customWidth="1"/>
    <col min="16145" max="16145" width="16.7265625" style="7" customWidth="1"/>
    <col min="16146" max="16146" width="21.453125" style="7" customWidth="1"/>
    <col min="16147" max="16147" width="13.54296875" style="7" customWidth="1"/>
    <col min="16148" max="16148" width="2.26953125" style="7" customWidth="1"/>
    <col min="16149" max="16149" width="16.54296875" style="7" customWidth="1"/>
    <col min="16150" max="16150" width="14.54296875" style="7" customWidth="1"/>
    <col min="16151" max="16151" width="41.26953125" style="7" customWidth="1"/>
    <col min="16152" max="16152" width="9.26953125" style="7"/>
    <col min="16153" max="16158" width="17" style="7" customWidth="1"/>
    <col min="16159" max="16159" width="9.26953125" style="7" customWidth="1"/>
    <col min="16160" max="16384" width="9.26953125" style="7"/>
  </cols>
  <sheetData>
    <row r="1" spans="1:29" ht="12.5" hidden="1" x14ac:dyDescent="0.25">
      <c r="A1" s="7" t="s">
        <v>54</v>
      </c>
      <c r="J1" s="7"/>
    </row>
    <row r="2" spans="1:29" ht="12.5" hidden="1" x14ac:dyDescent="0.25">
      <c r="A2" s="7" t="s">
        <v>55</v>
      </c>
      <c r="J2" s="7"/>
    </row>
    <row r="3" spans="1:29" ht="12.5" hidden="1" x14ac:dyDescent="0.25">
      <c r="A3" s="7" t="s">
        <v>150</v>
      </c>
      <c r="J3" s="7"/>
    </row>
    <row r="4" spans="1:29" ht="12.5" hidden="1" x14ac:dyDescent="0.25">
      <c r="A4" s="7" t="s">
        <v>56</v>
      </c>
      <c r="J4" s="7"/>
    </row>
    <row r="5" spans="1:29" ht="12.5" hidden="1" x14ac:dyDescent="0.25">
      <c r="A5" s="7" t="s">
        <v>57</v>
      </c>
      <c r="J5" s="7"/>
    </row>
    <row r="6" spans="1:29" ht="12.5" hidden="1" x14ac:dyDescent="0.25">
      <c r="A6" s="7" t="s">
        <v>58</v>
      </c>
      <c r="J6" s="7"/>
      <c r="S6" s="7"/>
    </row>
    <row r="7" spans="1:29" ht="74.25" hidden="1" customHeight="1" x14ac:dyDescent="0.25">
      <c r="A7" s="7" t="s">
        <v>151</v>
      </c>
      <c r="J7" s="7"/>
      <c r="S7" s="7"/>
    </row>
    <row r="8" spans="1:29" ht="57.75" hidden="1" customHeight="1" x14ac:dyDescent="0.25">
      <c r="A8" s="7" t="s">
        <v>59</v>
      </c>
      <c r="J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x14ac:dyDescent="0.3">
      <c r="J9" s="77" t="s">
        <v>550</v>
      </c>
      <c r="L9" s="200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x14ac:dyDescent="0.3">
      <c r="J10" s="7"/>
      <c r="X10" s="17" t="s">
        <v>61</v>
      </c>
      <c r="Y10" s="17" t="s">
        <v>61</v>
      </c>
      <c r="Z10" s="17" t="s">
        <v>61</v>
      </c>
      <c r="AA10" s="17" t="s">
        <v>62</v>
      </c>
      <c r="AB10" s="17" t="s">
        <v>62</v>
      </c>
      <c r="AC10" s="17" t="s">
        <v>62</v>
      </c>
    </row>
    <row r="11" spans="1:29" ht="12.5" hidden="1" x14ac:dyDescent="0.25">
      <c r="A11" s="7" t="s">
        <v>64</v>
      </c>
      <c r="D11" s="7" t="s">
        <v>65</v>
      </c>
      <c r="E11" s="7" t="s">
        <v>66</v>
      </c>
      <c r="F11" s="7" t="s">
        <v>67</v>
      </c>
      <c r="G11" s="7" t="s">
        <v>68</v>
      </c>
      <c r="H11" s="7" t="s">
        <v>69</v>
      </c>
      <c r="J11" s="7"/>
      <c r="N11" s="16" t="s">
        <v>70</v>
      </c>
      <c r="S11" s="32" t="s">
        <v>71</v>
      </c>
      <c r="X11" s="16" t="s">
        <v>72</v>
      </c>
      <c r="Y11" s="16" t="s">
        <v>73</v>
      </c>
      <c r="Z11" s="16" t="s">
        <v>74</v>
      </c>
      <c r="AA11" s="16" t="s">
        <v>72</v>
      </c>
      <c r="AB11" s="16" t="s">
        <v>73</v>
      </c>
      <c r="AC11" s="16" t="s">
        <v>74</v>
      </c>
    </row>
    <row r="12" spans="1:29" ht="12.5" hidden="1" x14ac:dyDescent="0.25">
      <c r="A12" s="7" t="s">
        <v>75</v>
      </c>
      <c r="J12" s="7"/>
      <c r="N12" s="16" t="s">
        <v>76</v>
      </c>
      <c r="X12" s="16" t="s">
        <v>76</v>
      </c>
      <c r="Y12" s="16" t="s">
        <v>76</v>
      </c>
      <c r="Z12" s="16" t="s">
        <v>76</v>
      </c>
      <c r="AA12" s="16" t="s">
        <v>77</v>
      </c>
      <c r="AB12" s="16" t="s">
        <v>77</v>
      </c>
      <c r="AC12" s="16" t="s">
        <v>77</v>
      </c>
    </row>
    <row r="13" spans="1:29" ht="12.5" x14ac:dyDescent="0.25">
      <c r="J13" s="7"/>
    </row>
    <row r="14" spans="1:29" thickBot="1" x14ac:dyDescent="0.3">
      <c r="J14" s="7"/>
      <c r="O14" s="16">
        <f>O21-N21</f>
        <v>0</v>
      </c>
    </row>
    <row r="15" spans="1:29" ht="22.5" customHeight="1" thickBot="1" x14ac:dyDescent="0.3">
      <c r="J15" s="111" t="s">
        <v>78</v>
      </c>
      <c r="O15" s="296" t="s">
        <v>493</v>
      </c>
    </row>
    <row r="16" spans="1:29" ht="22.5" hidden="1" customHeight="1" thickBot="1" x14ac:dyDescent="0.3">
      <c r="A16" s="7" t="s">
        <v>491</v>
      </c>
      <c r="J16" s="295" t="s">
        <v>79</v>
      </c>
      <c r="O16" s="296"/>
    </row>
    <row r="17" spans="1:39" s="9" customFormat="1" ht="33" customHeight="1" thickBot="1" x14ac:dyDescent="0.35">
      <c r="A17" s="7" t="s">
        <v>80</v>
      </c>
      <c r="J17" s="112" t="s">
        <v>548</v>
      </c>
      <c r="L17" s="482" t="s">
        <v>81</v>
      </c>
      <c r="M17" s="482" t="s">
        <v>82</v>
      </c>
      <c r="N17" s="482" t="s">
        <v>83</v>
      </c>
      <c r="O17" s="482" t="s">
        <v>83</v>
      </c>
      <c r="P17" s="482" t="s">
        <v>85</v>
      </c>
      <c r="Q17" s="482" t="s">
        <v>86</v>
      </c>
      <c r="R17" s="483"/>
      <c r="S17" s="482" t="s">
        <v>87</v>
      </c>
      <c r="T17" s="482" t="s">
        <v>88</v>
      </c>
      <c r="U17" s="482" t="s">
        <v>89</v>
      </c>
      <c r="V17" s="10"/>
      <c r="W17" s="18"/>
      <c r="X17" s="18"/>
      <c r="Y17" s="18"/>
      <c r="Z17" s="18"/>
      <c r="AA17" s="18"/>
      <c r="AB17" s="18"/>
      <c r="AC17" s="18"/>
      <c r="AF17" s="9" t="s">
        <v>152</v>
      </c>
    </row>
    <row r="18" spans="1:39" ht="12.5" x14ac:dyDescent="0.25">
      <c r="J18" s="7"/>
    </row>
    <row r="19" spans="1:39" ht="14" x14ac:dyDescent="0.3">
      <c r="J19" s="11" t="s">
        <v>96</v>
      </c>
    </row>
    <row r="20" spans="1:39" x14ac:dyDescent="0.3">
      <c r="A20" s="7" t="s">
        <v>97</v>
      </c>
      <c r="D20" s="120" t="s">
        <v>492</v>
      </c>
      <c r="E20" s="7" t="s">
        <v>98</v>
      </c>
      <c r="F20" s="7" t="s">
        <v>99</v>
      </c>
      <c r="I20" s="7">
        <v>1</v>
      </c>
      <c r="J20" s="8" t="s">
        <v>100</v>
      </c>
      <c r="L20" s="16">
        <f>AA20+AB20+AC20+L75</f>
        <v>104794595</v>
      </c>
      <c r="M20" s="16">
        <f>X20+Y20+Z20+M75</f>
        <v>51760241.375000119</v>
      </c>
      <c r="N20" s="16">
        <v>50395878.190000005</v>
      </c>
      <c r="O20" s="16">
        <f>'Appendix 1a'!P20-'Appendix 1c'!N20+N75</f>
        <v>51287516.640000015</v>
      </c>
      <c r="P20" s="16">
        <v>0</v>
      </c>
      <c r="Q20" s="16">
        <f>M20-O20-P20</f>
        <v>472724.73500010371</v>
      </c>
      <c r="S20" s="16">
        <v>0</v>
      </c>
      <c r="T20" s="16">
        <f>'Appendix 1a'!U20-'Appendix 1c'!S20</f>
        <v>105126197.37200004</v>
      </c>
      <c r="U20" s="16">
        <f>L20-T20</f>
        <v>-331602.37200003862</v>
      </c>
      <c r="X20" s="16">
        <v>51760241.375000119</v>
      </c>
      <c r="Y20" s="16">
        <v>0</v>
      </c>
      <c r="Z20" s="16">
        <v>0</v>
      </c>
      <c r="AA20" s="16">
        <v>104794595</v>
      </c>
      <c r="AB20" s="16">
        <v>0</v>
      </c>
      <c r="AC20" s="16">
        <v>0</v>
      </c>
      <c r="AF20" s="16">
        <f>O20-O20+O76</f>
        <v>0</v>
      </c>
    </row>
    <row r="21" spans="1:39" x14ac:dyDescent="0.3">
      <c r="A21" s="7" t="s">
        <v>97</v>
      </c>
      <c r="D21" s="120">
        <v>10269</v>
      </c>
      <c r="E21" s="7" t="s">
        <v>98</v>
      </c>
      <c r="F21" s="7" t="s">
        <v>101</v>
      </c>
      <c r="I21" s="7">
        <v>1</v>
      </c>
      <c r="J21" s="8" t="s">
        <v>490</v>
      </c>
      <c r="L21" s="16">
        <f t="shared" ref="L21:L22" si="0">AA21+AB21+AC21+L76</f>
        <v>0</v>
      </c>
      <c r="M21" s="16">
        <f>X21+Y21+Z21</f>
        <v>0</v>
      </c>
      <c r="N21" s="16">
        <v>0</v>
      </c>
      <c r="O21" s="16">
        <f>'Appendix 1a'!P21-'Appendix 1c'!N21</f>
        <v>0</v>
      </c>
      <c r="P21" s="16">
        <v>0</v>
      </c>
      <c r="Q21" s="16">
        <f>M21-O21-P21</f>
        <v>0</v>
      </c>
      <c r="S21" s="16">
        <v>0</v>
      </c>
      <c r="T21" s="16">
        <f>'Appendix 1a'!U21-'Appendix 1c'!S21</f>
        <v>0</v>
      </c>
      <c r="U21" s="16">
        <f>L21-T21</f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F21" s="16">
        <f>O21-O21+O77</f>
        <v>0</v>
      </c>
    </row>
    <row r="22" spans="1:39" x14ac:dyDescent="0.3">
      <c r="A22" s="7" t="s">
        <v>97</v>
      </c>
      <c r="D22" s="120" t="s">
        <v>102</v>
      </c>
      <c r="E22" s="7" t="s">
        <v>98</v>
      </c>
      <c r="F22" s="7" t="s">
        <v>101</v>
      </c>
      <c r="I22" s="7">
        <v>2</v>
      </c>
      <c r="J22" s="8" t="s">
        <v>103</v>
      </c>
      <c r="L22" s="16">
        <f t="shared" si="0"/>
        <v>44725365.93999999</v>
      </c>
      <c r="M22" s="16">
        <f>X22+Y22+Z22-M75</f>
        <v>22081133.490000002</v>
      </c>
      <c r="N22" s="16">
        <v>22000019.910000078</v>
      </c>
      <c r="O22" s="16">
        <f>'Appendix 1a'!P22-'Appendix 1c'!N22-N75</f>
        <v>22320519.610000093</v>
      </c>
      <c r="P22" s="16">
        <v>0</v>
      </c>
      <c r="Q22" s="16">
        <f t="shared" ref="Q22:Q32" si="1">M22-O22-P22</f>
        <v>-239386.12000009045</v>
      </c>
      <c r="S22" s="16">
        <v>114139.64</v>
      </c>
      <c r="T22" s="16">
        <f>'Appendix 1a'!U22-'Appendix 1c'!S22</f>
        <v>44783271.205999963</v>
      </c>
      <c r="U22" s="16">
        <f t="shared" ref="U22:U32" si="2">L22-T22</f>
        <v>-57905.26599997282</v>
      </c>
      <c r="X22" s="16">
        <v>22081133.490000002</v>
      </c>
      <c r="Y22" s="16">
        <v>0</v>
      </c>
      <c r="Z22" s="16">
        <v>0</v>
      </c>
      <c r="AA22" s="16">
        <v>44725365.93999999</v>
      </c>
      <c r="AB22" s="16">
        <v>0</v>
      </c>
      <c r="AC22" s="16">
        <v>0</v>
      </c>
      <c r="AF22" s="16">
        <f>O22-O22-O76</f>
        <v>0</v>
      </c>
    </row>
    <row r="23" spans="1:39" x14ac:dyDescent="0.3">
      <c r="A23" s="7" t="s">
        <v>97</v>
      </c>
      <c r="D23" s="7" t="s">
        <v>104</v>
      </c>
      <c r="E23" s="7" t="s">
        <v>98</v>
      </c>
      <c r="F23" s="7" t="s">
        <v>99</v>
      </c>
      <c r="I23" s="7">
        <v>3</v>
      </c>
      <c r="J23" s="8" t="s">
        <v>105</v>
      </c>
      <c r="L23" s="16">
        <f t="shared" ref="L23:L32" si="3">AA23+AB23+AC23</f>
        <v>1724885</v>
      </c>
      <c r="M23" s="16">
        <f t="shared" ref="M23:M32" si="4">X23+Y23+Z23</f>
        <v>959704</v>
      </c>
      <c r="N23" s="16">
        <v>1774923.799999997</v>
      </c>
      <c r="O23" s="16">
        <f>'Appendix 1a'!P23-'Appendix 1c'!N23</f>
        <v>1776583.8899999969</v>
      </c>
      <c r="P23" s="16">
        <v>0</v>
      </c>
      <c r="Q23" s="16">
        <f t="shared" si="1"/>
        <v>-816879.88999999687</v>
      </c>
      <c r="S23" s="16">
        <v>0</v>
      </c>
      <c r="T23" s="16">
        <f>'Appendix 1a'!U23-'Appendix 1c'!S23</f>
        <v>3250155</v>
      </c>
      <c r="U23" s="16">
        <f t="shared" si="2"/>
        <v>-1525270</v>
      </c>
      <c r="X23" s="16">
        <v>959704</v>
      </c>
      <c r="Y23" s="16">
        <v>0</v>
      </c>
      <c r="Z23" s="16">
        <v>0</v>
      </c>
      <c r="AA23" s="16">
        <v>1724885</v>
      </c>
      <c r="AB23" s="16">
        <v>0</v>
      </c>
      <c r="AC23" s="16">
        <v>0</v>
      </c>
    </row>
    <row r="24" spans="1:39" x14ac:dyDescent="0.3">
      <c r="A24" s="7" t="s">
        <v>97</v>
      </c>
      <c r="D24" s="7" t="s">
        <v>106</v>
      </c>
      <c r="E24" s="7" t="s">
        <v>98</v>
      </c>
      <c r="F24" s="7" t="s">
        <v>101</v>
      </c>
      <c r="I24" s="7">
        <v>4</v>
      </c>
      <c r="J24" s="8" t="s">
        <v>107</v>
      </c>
      <c r="L24" s="16">
        <f t="shared" si="3"/>
        <v>1955944</v>
      </c>
      <c r="M24" s="16">
        <f t="shared" si="4"/>
        <v>1004528</v>
      </c>
      <c r="N24" s="16">
        <v>1055749.0200000003</v>
      </c>
      <c r="O24" s="16">
        <f>'Appendix 1a'!P24-'Appendix 1c'!N24</f>
        <v>1057883.6300000004</v>
      </c>
      <c r="P24" s="16">
        <v>0</v>
      </c>
      <c r="Q24" s="16">
        <f t="shared" si="1"/>
        <v>-53355.630000000354</v>
      </c>
      <c r="S24" s="16">
        <v>0</v>
      </c>
      <c r="T24" s="16">
        <f>'Appendix 1a'!U24-'Appendix 1c'!S24</f>
        <v>2087768</v>
      </c>
      <c r="U24" s="16">
        <f t="shared" si="2"/>
        <v>-131824</v>
      </c>
      <c r="X24" s="16">
        <v>1004528</v>
      </c>
      <c r="Y24" s="16">
        <v>0</v>
      </c>
      <c r="Z24" s="16">
        <v>0</v>
      </c>
      <c r="AA24" s="16">
        <v>1955944</v>
      </c>
      <c r="AB24" s="16">
        <v>0</v>
      </c>
      <c r="AC24" s="16">
        <v>0</v>
      </c>
    </row>
    <row r="25" spans="1:39" x14ac:dyDescent="0.3">
      <c r="A25" s="7" t="s">
        <v>97</v>
      </c>
      <c r="C25" s="293"/>
      <c r="D25" s="294" t="s">
        <v>108</v>
      </c>
      <c r="E25" s="7" t="s">
        <v>98</v>
      </c>
      <c r="I25" s="7">
        <v>5</v>
      </c>
      <c r="J25" s="8" t="s">
        <v>109</v>
      </c>
      <c r="L25" s="16">
        <f t="shared" si="3"/>
        <v>4688535</v>
      </c>
      <c r="M25" s="16">
        <f t="shared" si="4"/>
        <v>2344278</v>
      </c>
      <c r="N25" s="16">
        <v>1959965.8899999992</v>
      </c>
      <c r="O25" s="16">
        <f>'Appendix 1a'!P25-'Appendix 1c'!N25</f>
        <v>1959965.889999999</v>
      </c>
      <c r="P25" s="16">
        <v>0</v>
      </c>
      <c r="Q25" s="16">
        <f t="shared" si="1"/>
        <v>384312.11000000103</v>
      </c>
      <c r="S25" s="16">
        <v>387947.93000000005</v>
      </c>
      <c r="T25" s="16">
        <f>'Appendix 1a'!U25-'Appendix 1c'!S25</f>
        <v>4747144</v>
      </c>
      <c r="U25" s="16">
        <f t="shared" si="2"/>
        <v>-58609</v>
      </c>
      <c r="X25" s="16">
        <v>2344278</v>
      </c>
      <c r="Y25" s="16">
        <v>0</v>
      </c>
      <c r="Z25" s="16">
        <v>0</v>
      </c>
      <c r="AA25" s="16">
        <v>4688535</v>
      </c>
      <c r="AB25" s="16">
        <v>0</v>
      </c>
      <c r="AC25" s="16">
        <v>0</v>
      </c>
    </row>
    <row r="26" spans="1:39" x14ac:dyDescent="0.3">
      <c r="A26" s="7" t="s">
        <v>97</v>
      </c>
      <c r="D26" s="7" t="s">
        <v>497</v>
      </c>
      <c r="E26" s="7" t="s">
        <v>98</v>
      </c>
      <c r="I26" s="7">
        <v>6</v>
      </c>
      <c r="J26" s="8" t="s">
        <v>110</v>
      </c>
      <c r="L26" s="16">
        <f t="shared" si="3"/>
        <v>10907256</v>
      </c>
      <c r="M26" s="16">
        <f t="shared" si="4"/>
        <v>4868996</v>
      </c>
      <c r="N26" s="16">
        <v>3991484.7</v>
      </c>
      <c r="O26" s="16">
        <f>'Appendix 1a'!P26-'Appendix 1c'!N26</f>
        <v>3991484.7</v>
      </c>
      <c r="P26" s="16">
        <v>0</v>
      </c>
      <c r="Q26" s="16">
        <f t="shared" si="1"/>
        <v>877511.29999999981</v>
      </c>
      <c r="S26" s="16">
        <v>1451312.6800000002</v>
      </c>
      <c r="T26" s="16">
        <f>'Appendix 1a'!U26-'Appendix 1c'!S26</f>
        <v>8116421</v>
      </c>
      <c r="U26" s="16">
        <f t="shared" si="2"/>
        <v>2790835</v>
      </c>
      <c r="X26" s="16">
        <v>4868996</v>
      </c>
      <c r="Y26" s="16">
        <v>0</v>
      </c>
      <c r="Z26" s="16">
        <v>0</v>
      </c>
      <c r="AA26" s="16">
        <v>10907256</v>
      </c>
      <c r="AB26" s="16">
        <v>0</v>
      </c>
      <c r="AC26" s="16">
        <v>0</v>
      </c>
    </row>
    <row r="27" spans="1:39" ht="15.5" x14ac:dyDescent="0.35">
      <c r="A27" s="7" t="s">
        <v>97</v>
      </c>
      <c r="D27" s="7" t="s">
        <v>111</v>
      </c>
      <c r="E27" s="7" t="s">
        <v>98</v>
      </c>
      <c r="I27" s="7">
        <v>7</v>
      </c>
      <c r="J27" s="8" t="s">
        <v>112</v>
      </c>
      <c r="L27" s="16">
        <f t="shared" si="3"/>
        <v>3548086</v>
      </c>
      <c r="M27" s="16">
        <f t="shared" si="4"/>
        <v>2109551</v>
      </c>
      <c r="N27" s="16">
        <v>1685240.8900000006</v>
      </c>
      <c r="O27" s="16">
        <f>'Appendix 1a'!P27-'Appendix 1c'!N27</f>
        <v>1686232.4400000002</v>
      </c>
      <c r="P27" s="16">
        <v>0</v>
      </c>
      <c r="Q27" s="16">
        <f t="shared" si="1"/>
        <v>423318.55999999982</v>
      </c>
      <c r="S27" s="16">
        <v>541272.25</v>
      </c>
      <c r="T27" s="16">
        <f>'Appendix 1a'!U27-'Appendix 1c'!S27</f>
        <v>3322203</v>
      </c>
      <c r="U27" s="16">
        <f t="shared" si="2"/>
        <v>225883</v>
      </c>
      <c r="X27" s="16">
        <v>2109551</v>
      </c>
      <c r="Y27" s="16">
        <v>0</v>
      </c>
      <c r="Z27" s="16">
        <v>0</v>
      </c>
      <c r="AA27" s="16">
        <v>3548086</v>
      </c>
      <c r="AB27" s="16">
        <v>0</v>
      </c>
      <c r="AC27" s="16">
        <v>0</v>
      </c>
      <c r="AF27" s="132"/>
      <c r="AG27" s="16"/>
      <c r="AM27" s="488"/>
    </row>
    <row r="28" spans="1:39" x14ac:dyDescent="0.3">
      <c r="A28" s="7" t="s">
        <v>97</v>
      </c>
      <c r="D28" s="104" t="s">
        <v>113</v>
      </c>
      <c r="E28" s="7" t="s">
        <v>98</v>
      </c>
      <c r="I28" s="7">
        <v>8</v>
      </c>
      <c r="J28" s="8" t="s">
        <v>114</v>
      </c>
      <c r="L28" s="16">
        <f>AA28+AB28+AC28</f>
        <v>29854716</v>
      </c>
      <c r="M28" s="16">
        <f>X28+Y28+Z28</f>
        <v>16651579</v>
      </c>
      <c r="N28" s="16">
        <v>12861143.269999981</v>
      </c>
      <c r="O28" s="16">
        <f>'Appendix 1a'!P28-'Appendix 1c'!N28</f>
        <v>12866074.029999983</v>
      </c>
      <c r="P28" s="16">
        <v>0</v>
      </c>
      <c r="Q28" s="16">
        <f t="shared" si="1"/>
        <v>3785504.9700000174</v>
      </c>
      <c r="S28" s="16">
        <v>8467704.2400000039</v>
      </c>
      <c r="T28" s="16">
        <f>'Appendix 1a'!U28-'Appendix 1c'!S28</f>
        <v>30580767</v>
      </c>
      <c r="U28" s="16">
        <f t="shared" si="2"/>
        <v>-726051</v>
      </c>
      <c r="X28" s="16">
        <v>16651579</v>
      </c>
      <c r="Y28" s="16">
        <v>0</v>
      </c>
      <c r="Z28" s="16">
        <v>0</v>
      </c>
      <c r="AA28" s="16">
        <v>29854716</v>
      </c>
      <c r="AB28" s="16">
        <v>0</v>
      </c>
      <c r="AC28" s="16">
        <v>0</v>
      </c>
    </row>
    <row r="29" spans="1:39" x14ac:dyDescent="0.3">
      <c r="A29" s="7" t="s">
        <v>97</v>
      </c>
      <c r="E29" s="7" t="s">
        <v>115</v>
      </c>
      <c r="I29" s="7">
        <v>9</v>
      </c>
      <c r="J29" s="8" t="s">
        <v>116</v>
      </c>
      <c r="L29" s="16">
        <f t="shared" si="3"/>
        <v>376009</v>
      </c>
      <c r="M29" s="16">
        <f t="shared" si="4"/>
        <v>188004</v>
      </c>
      <c r="N29" s="16">
        <v>161665.72999999998</v>
      </c>
      <c r="O29" s="16">
        <f>'Appendix 1a'!P29-'Appendix 1c'!N29</f>
        <v>161665.72999999998</v>
      </c>
      <c r="P29" s="16">
        <v>0</v>
      </c>
      <c r="Q29" s="16">
        <f t="shared" si="1"/>
        <v>26338.270000000019</v>
      </c>
      <c r="S29" s="16">
        <v>760.1</v>
      </c>
      <c r="T29" s="16">
        <f>'Appendix 1a'!U29-'Appendix 1c'!S29</f>
        <v>376009</v>
      </c>
      <c r="U29" s="16">
        <f t="shared" si="2"/>
        <v>0</v>
      </c>
      <c r="X29" s="16">
        <v>188004</v>
      </c>
      <c r="Y29" s="16">
        <v>0</v>
      </c>
      <c r="Z29" s="16">
        <v>0</v>
      </c>
      <c r="AA29" s="16">
        <v>376009</v>
      </c>
      <c r="AB29" s="16">
        <v>0</v>
      </c>
      <c r="AC29" s="16">
        <v>0</v>
      </c>
    </row>
    <row r="30" spans="1:39" x14ac:dyDescent="0.3">
      <c r="A30" s="7" t="s">
        <v>97</v>
      </c>
      <c r="E30" s="7" t="s">
        <v>117</v>
      </c>
      <c r="I30" s="7">
        <v>10</v>
      </c>
      <c r="J30" s="8" t="s">
        <v>118</v>
      </c>
      <c r="L30" s="16">
        <f t="shared" si="3"/>
        <v>220413</v>
      </c>
      <c r="M30" s="16">
        <f t="shared" si="4"/>
        <v>110987</v>
      </c>
      <c r="N30" s="16">
        <v>62605.799999999974</v>
      </c>
      <c r="O30" s="16">
        <f>'Appendix 1a'!P30-'Appendix 1c'!N30</f>
        <v>62605.799999999974</v>
      </c>
      <c r="P30" s="16">
        <v>0</v>
      </c>
      <c r="Q30" s="16">
        <f t="shared" si="1"/>
        <v>48381.200000000026</v>
      </c>
      <c r="S30" s="16">
        <v>1059.68</v>
      </c>
      <c r="T30" s="16">
        <f>'Appendix 1a'!U30-'Appendix 1c'!S30</f>
        <v>220413</v>
      </c>
      <c r="U30" s="16">
        <f t="shared" si="2"/>
        <v>0</v>
      </c>
      <c r="X30" s="16">
        <v>110987</v>
      </c>
      <c r="Y30" s="16">
        <v>0</v>
      </c>
      <c r="Z30" s="16">
        <v>0</v>
      </c>
      <c r="AA30" s="16">
        <v>220413</v>
      </c>
      <c r="AB30" s="16">
        <v>0</v>
      </c>
      <c r="AC30" s="16">
        <v>0</v>
      </c>
    </row>
    <row r="31" spans="1:39" x14ac:dyDescent="0.3">
      <c r="A31" s="7" t="s">
        <v>97</v>
      </c>
      <c r="D31" s="7">
        <v>11790</v>
      </c>
      <c r="E31" s="7" t="s">
        <v>98</v>
      </c>
      <c r="I31" s="7">
        <v>11</v>
      </c>
      <c r="J31" s="8" t="s">
        <v>119</v>
      </c>
      <c r="L31" s="16">
        <f t="shared" si="3"/>
        <v>1574873</v>
      </c>
      <c r="M31" s="16">
        <f t="shared" si="4"/>
        <v>787434</v>
      </c>
      <c r="N31" s="16">
        <v>1621568.28</v>
      </c>
      <c r="O31" s="16">
        <f>'Appendix 1a'!P31-'Appendix 1c'!N31</f>
        <v>1621568.28</v>
      </c>
      <c r="P31" s="16">
        <v>0</v>
      </c>
      <c r="Q31" s="16">
        <f t="shared" si="1"/>
        <v>-834134.28</v>
      </c>
      <c r="S31" s="16">
        <v>0</v>
      </c>
      <c r="T31" s="16">
        <f>'Appendix 1a'!U31-'Appendix 1c'!S31</f>
        <v>1621568</v>
      </c>
      <c r="U31" s="16">
        <f t="shared" si="2"/>
        <v>-46695</v>
      </c>
      <c r="X31" s="16">
        <v>787434</v>
      </c>
      <c r="Y31" s="16">
        <v>0</v>
      </c>
      <c r="Z31" s="16">
        <v>0</v>
      </c>
      <c r="AA31" s="16">
        <v>1574873</v>
      </c>
      <c r="AB31" s="16">
        <v>0</v>
      </c>
      <c r="AC31" s="16">
        <v>0</v>
      </c>
    </row>
    <row r="32" spans="1:39" x14ac:dyDescent="0.3">
      <c r="A32" s="7" t="s">
        <v>97</v>
      </c>
      <c r="D32" s="7" t="s">
        <v>120</v>
      </c>
      <c r="E32" s="7" t="s">
        <v>98</v>
      </c>
      <c r="I32" s="7">
        <v>12</v>
      </c>
      <c r="J32" s="8" t="s">
        <v>121</v>
      </c>
      <c r="L32" s="16">
        <f t="shared" si="3"/>
        <v>1840057</v>
      </c>
      <c r="M32" s="16">
        <f t="shared" si="4"/>
        <v>920028</v>
      </c>
      <c r="N32" s="16">
        <v>41821.57</v>
      </c>
      <c r="O32" s="16">
        <f>'Appendix 1a'!P32-'Appendix 1c'!N32</f>
        <v>41821.57</v>
      </c>
      <c r="P32" s="16">
        <v>0</v>
      </c>
      <c r="Q32" s="16">
        <f t="shared" si="1"/>
        <v>878206.43</v>
      </c>
      <c r="S32" s="16">
        <v>0</v>
      </c>
      <c r="T32" s="16">
        <f>'Appendix 1a'!U32-'Appendix 1c'!S32</f>
        <v>764711</v>
      </c>
      <c r="U32" s="16">
        <f t="shared" si="2"/>
        <v>1075346</v>
      </c>
      <c r="X32" s="16">
        <v>920028</v>
      </c>
      <c r="Y32" s="16">
        <v>0</v>
      </c>
      <c r="Z32" s="16">
        <v>0</v>
      </c>
      <c r="AA32" s="16">
        <v>1840057</v>
      </c>
      <c r="AB32" s="16">
        <v>0</v>
      </c>
      <c r="AC32" s="16">
        <v>0</v>
      </c>
    </row>
    <row r="34" spans="1:30" x14ac:dyDescent="0.3">
      <c r="J34" s="12"/>
      <c r="K34" s="13"/>
      <c r="L34" s="19">
        <f t="shared" ref="L34:Q34" si="5">SUM(L20:L33)</f>
        <v>206210734.94</v>
      </c>
      <c r="M34" s="19">
        <f t="shared" si="5"/>
        <v>103786463.86500013</v>
      </c>
      <c r="N34" s="19">
        <f t="shared" si="5"/>
        <v>97612067.050000057</v>
      </c>
      <c r="O34" s="19">
        <f t="shared" si="5"/>
        <v>98833922.210000083</v>
      </c>
      <c r="P34" s="19">
        <f t="shared" si="5"/>
        <v>0</v>
      </c>
      <c r="Q34" s="19">
        <f t="shared" si="5"/>
        <v>4952541.6550000329</v>
      </c>
      <c r="R34" s="17"/>
      <c r="S34" s="19">
        <f>SUM(S20:S33)</f>
        <v>10964196.520000003</v>
      </c>
      <c r="T34" s="19">
        <f>SUM(T20:T33)</f>
        <v>204996627.57800001</v>
      </c>
      <c r="U34" s="19">
        <f>SUM(U20:U33)</f>
        <v>1214107.3619999886</v>
      </c>
      <c r="V34" s="21"/>
      <c r="W34" s="17"/>
      <c r="X34" s="19">
        <f t="shared" ref="X34:AC34" si="6">SUM(X20:X33)</f>
        <v>103786463.86500013</v>
      </c>
      <c r="Y34" s="19">
        <f t="shared" si="6"/>
        <v>0</v>
      </c>
      <c r="Z34" s="19">
        <f t="shared" si="6"/>
        <v>0</v>
      </c>
      <c r="AA34" s="19">
        <f t="shared" si="6"/>
        <v>206210734.94</v>
      </c>
      <c r="AB34" s="19">
        <f t="shared" si="6"/>
        <v>0</v>
      </c>
      <c r="AC34" s="19">
        <f t="shared" si="6"/>
        <v>0</v>
      </c>
    </row>
    <row r="36" spans="1:30" ht="14" x14ac:dyDescent="0.3">
      <c r="J36" s="11" t="s">
        <v>122</v>
      </c>
    </row>
    <row r="37" spans="1:30" x14ac:dyDescent="0.3">
      <c r="A37" s="7" t="s">
        <v>97</v>
      </c>
      <c r="D37" s="7">
        <v>14113</v>
      </c>
      <c r="E37" s="7" t="s">
        <v>123</v>
      </c>
      <c r="I37" s="7">
        <v>13</v>
      </c>
      <c r="J37" s="8" t="s">
        <v>124</v>
      </c>
      <c r="L37" s="16">
        <f>AA37+AB37+AC37</f>
        <v>0</v>
      </c>
      <c r="M37" s="16">
        <f>X37+Y37+Z37</f>
        <v>0</v>
      </c>
      <c r="N37" s="16">
        <v>0</v>
      </c>
      <c r="O37" s="16">
        <f>'Appendix 1a'!P37-'Appendix 1c'!N37</f>
        <v>0</v>
      </c>
      <c r="P37" s="16">
        <v>0</v>
      </c>
      <c r="Q37" s="16">
        <f>M37-O37-P37</f>
        <v>0</v>
      </c>
      <c r="S37" s="16">
        <v>0</v>
      </c>
      <c r="T37" s="16">
        <f>'Appendix 1a'!U37-'Appendix 1c'!S37</f>
        <v>0</v>
      </c>
      <c r="U37" s="16">
        <f>L37-T37</f>
        <v>0</v>
      </c>
      <c r="V37" s="17"/>
      <c r="W37" s="17"/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8"/>
    </row>
    <row r="38" spans="1:30" x14ac:dyDescent="0.3">
      <c r="A38" s="7" t="s">
        <v>97</v>
      </c>
      <c r="E38" s="7" t="s">
        <v>125</v>
      </c>
      <c r="I38" s="7">
        <v>14</v>
      </c>
      <c r="J38" s="8" t="s">
        <v>126</v>
      </c>
      <c r="L38" s="16">
        <f>AA38+AB38+AC38</f>
        <v>0</v>
      </c>
      <c r="M38" s="16">
        <f>X38+Y38+Z38</f>
        <v>0</v>
      </c>
      <c r="N38" s="16">
        <v>0</v>
      </c>
      <c r="O38" s="16">
        <f>'Appendix 1a'!P38-'Appendix 1c'!N38</f>
        <v>0</v>
      </c>
      <c r="P38" s="16">
        <v>0</v>
      </c>
      <c r="Q38" s="16">
        <f>M38-O38-P38</f>
        <v>0</v>
      </c>
      <c r="S38" s="16">
        <v>0</v>
      </c>
      <c r="T38" s="16">
        <f>'Appendix 1a'!U38-'Appendix 1c'!S38</f>
        <v>0</v>
      </c>
      <c r="U38" s="16">
        <f>L38-T38</f>
        <v>0</v>
      </c>
      <c r="V38" s="17"/>
      <c r="W38" s="17"/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8"/>
    </row>
    <row r="39" spans="1:30" x14ac:dyDescent="0.3"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8"/>
    </row>
    <row r="40" spans="1:30" x14ac:dyDescent="0.3">
      <c r="J40" s="12"/>
      <c r="K40" s="13"/>
      <c r="L40" s="19">
        <f>SUM(L37:L38)</f>
        <v>0</v>
      </c>
      <c r="M40" s="19">
        <f>SUM(M37:M38)</f>
        <v>0</v>
      </c>
      <c r="N40" s="19">
        <f t="shared" ref="N40:U40" si="7">SUM(N37:N38)</f>
        <v>0</v>
      </c>
      <c r="O40" s="19">
        <f t="shared" si="7"/>
        <v>0</v>
      </c>
      <c r="P40" s="19">
        <f t="shared" si="7"/>
        <v>0</v>
      </c>
      <c r="Q40" s="19">
        <f t="shared" si="7"/>
        <v>0</v>
      </c>
      <c r="R40" s="17"/>
      <c r="S40" s="19">
        <f>SUM(S37:S38)</f>
        <v>0</v>
      </c>
      <c r="T40" s="19">
        <f t="shared" si="7"/>
        <v>0</v>
      </c>
      <c r="U40" s="19">
        <f t="shared" si="7"/>
        <v>0</v>
      </c>
      <c r="V40" s="21"/>
      <c r="W40" s="17"/>
      <c r="X40" s="19">
        <f t="shared" ref="X40:AC40" si="8">SUM(X37:X38)</f>
        <v>0</v>
      </c>
      <c r="Y40" s="19">
        <f t="shared" si="8"/>
        <v>0</v>
      </c>
      <c r="Z40" s="19">
        <f t="shared" si="8"/>
        <v>0</v>
      </c>
      <c r="AA40" s="19">
        <f t="shared" si="8"/>
        <v>0</v>
      </c>
      <c r="AB40" s="19">
        <f t="shared" si="8"/>
        <v>0</v>
      </c>
      <c r="AC40" s="19">
        <f t="shared" si="8"/>
        <v>0</v>
      </c>
      <c r="AD40" s="8"/>
    </row>
    <row r="41" spans="1:30" x14ac:dyDescent="0.3"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8"/>
    </row>
    <row r="42" spans="1:30" ht="14" x14ac:dyDescent="0.3">
      <c r="J42" s="11" t="s">
        <v>127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8"/>
    </row>
    <row r="43" spans="1:30" x14ac:dyDescent="0.3">
      <c r="A43" s="7" t="s">
        <v>97</v>
      </c>
      <c r="D43" s="7">
        <v>15320</v>
      </c>
      <c r="E43" s="7" t="s">
        <v>98</v>
      </c>
      <c r="I43" s="7">
        <v>15</v>
      </c>
      <c r="J43" s="8" t="s">
        <v>128</v>
      </c>
      <c r="L43" s="16">
        <f>AA43+AB43+AC43</f>
        <v>-750000</v>
      </c>
      <c r="M43" s="16">
        <f>X43+Y43+Z43</f>
        <v>-375000</v>
      </c>
      <c r="N43" s="16">
        <v>-399021.03000000078</v>
      </c>
      <c r="O43" s="16">
        <f>'Appendix 1a'!P43-'Appendix 1c'!N43</f>
        <v>-399021.03000000078</v>
      </c>
      <c r="P43" s="16">
        <v>0</v>
      </c>
      <c r="Q43" s="16">
        <f>M43-O43-P43</f>
        <v>24021.030000000785</v>
      </c>
      <c r="S43" s="16">
        <v>0</v>
      </c>
      <c r="T43" s="16">
        <f>'Appendix 1a'!U43-'Appendix 1c'!S43</f>
        <v>-750000</v>
      </c>
      <c r="U43" s="16">
        <f>L43-T43</f>
        <v>0</v>
      </c>
      <c r="V43" s="17"/>
      <c r="W43" s="17"/>
      <c r="X43" s="17">
        <v>-375000</v>
      </c>
      <c r="Y43" s="17">
        <v>0</v>
      </c>
      <c r="Z43" s="17">
        <v>0</v>
      </c>
      <c r="AA43" s="17">
        <v>-750000</v>
      </c>
      <c r="AB43" s="17">
        <v>0</v>
      </c>
      <c r="AC43" s="17">
        <v>0</v>
      </c>
      <c r="AD43" s="8"/>
    </row>
    <row r="44" spans="1:30" x14ac:dyDescent="0.3">
      <c r="A44" s="7" t="s">
        <v>97</v>
      </c>
      <c r="D44" s="7" t="s">
        <v>129</v>
      </c>
      <c r="E44" s="7" t="s">
        <v>98</v>
      </c>
      <c r="I44" s="7">
        <v>16</v>
      </c>
      <c r="J44" s="8" t="s">
        <v>130</v>
      </c>
      <c r="L44" s="16">
        <f>AA44+AB44+AC44</f>
        <v>-25312286</v>
      </c>
      <c r="M44" s="16">
        <f>X44+Y44+Z44</f>
        <v>-16905496</v>
      </c>
      <c r="N44" s="16">
        <v>-10424803.750000004</v>
      </c>
      <c r="O44" s="16">
        <f>'Appendix 1a'!P44-'Appendix 1c'!N44</f>
        <v>-10424803.750000007</v>
      </c>
      <c r="P44" s="16">
        <v>0</v>
      </c>
      <c r="Q44" s="16">
        <f>M44-O44-P44</f>
        <v>-6480692.2499999925</v>
      </c>
      <c r="S44" s="16">
        <v>0</v>
      </c>
      <c r="T44" s="16">
        <f>'Appendix 1a'!U44-'Appendix 1c'!S44</f>
        <v>-28446991</v>
      </c>
      <c r="U44" s="16">
        <f>L44-T44</f>
        <v>3134705</v>
      </c>
      <c r="V44" s="17"/>
      <c r="W44" s="17"/>
      <c r="X44" s="17">
        <v>-16905496</v>
      </c>
      <c r="Y44" s="17">
        <v>0</v>
      </c>
      <c r="Z44" s="17">
        <v>0</v>
      </c>
      <c r="AA44" s="17">
        <v>-25312286</v>
      </c>
      <c r="AB44" s="17">
        <v>0</v>
      </c>
      <c r="AC44" s="17">
        <v>0</v>
      </c>
      <c r="AD44" s="8"/>
    </row>
    <row r="45" spans="1:30" x14ac:dyDescent="0.3"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8"/>
    </row>
    <row r="46" spans="1:30" x14ac:dyDescent="0.3">
      <c r="J46" s="12"/>
      <c r="K46" s="13"/>
      <c r="L46" s="19">
        <f t="shared" ref="L46:Q46" si="9">SUM(L43:L45)</f>
        <v>-26062286</v>
      </c>
      <c r="M46" s="19">
        <f t="shared" si="9"/>
        <v>-17280496</v>
      </c>
      <c r="N46" s="19">
        <f t="shared" si="9"/>
        <v>-10823824.780000005</v>
      </c>
      <c r="O46" s="19">
        <f t="shared" si="9"/>
        <v>-10823824.780000009</v>
      </c>
      <c r="P46" s="19">
        <f t="shared" si="9"/>
        <v>0</v>
      </c>
      <c r="Q46" s="19">
        <f t="shared" si="9"/>
        <v>-6456671.2199999914</v>
      </c>
      <c r="R46" s="17"/>
      <c r="S46" s="19">
        <f>SUM(S43:S45)</f>
        <v>0</v>
      </c>
      <c r="T46" s="19">
        <f>SUM(T43:T45)</f>
        <v>-29196991</v>
      </c>
      <c r="U46" s="19">
        <f>SUM(U43:U45)</f>
        <v>3134705</v>
      </c>
      <c r="V46" s="21"/>
      <c r="W46" s="17"/>
      <c r="X46" s="19">
        <f t="shared" ref="X46:AC46" si="10">SUM(X43:X45)</f>
        <v>-17280496</v>
      </c>
      <c r="Y46" s="19">
        <f t="shared" si="10"/>
        <v>0</v>
      </c>
      <c r="Z46" s="19">
        <f t="shared" si="10"/>
        <v>0</v>
      </c>
      <c r="AA46" s="19">
        <f t="shared" si="10"/>
        <v>-26062286</v>
      </c>
      <c r="AB46" s="19">
        <f t="shared" si="10"/>
        <v>0</v>
      </c>
      <c r="AC46" s="19">
        <f t="shared" si="10"/>
        <v>0</v>
      </c>
      <c r="AD46" s="8"/>
    </row>
    <row r="47" spans="1:30" x14ac:dyDescent="0.3"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8"/>
    </row>
    <row r="48" spans="1:30" x14ac:dyDescent="0.3">
      <c r="I48" s="7">
        <v>17</v>
      </c>
      <c r="J48" s="26" t="s">
        <v>131</v>
      </c>
      <c r="K48" s="27"/>
      <c r="L48" s="25">
        <f t="shared" ref="L48:Q48" si="11">L46+L40+L34</f>
        <v>180148448.94</v>
      </c>
      <c r="M48" s="25">
        <f t="shared" si="11"/>
        <v>86505967.865000129</v>
      </c>
      <c r="N48" s="25">
        <f t="shared" si="11"/>
        <v>86788242.270000055</v>
      </c>
      <c r="O48" s="25">
        <f t="shared" si="11"/>
        <v>88010097.430000067</v>
      </c>
      <c r="P48" s="25">
        <f t="shared" si="11"/>
        <v>0</v>
      </c>
      <c r="Q48" s="25">
        <f t="shared" si="11"/>
        <v>-1504129.5649999585</v>
      </c>
      <c r="R48" s="17"/>
      <c r="S48" s="25">
        <f>S46+S40+S34</f>
        <v>10964196.520000003</v>
      </c>
      <c r="T48" s="25">
        <f>T46+T40+T34</f>
        <v>175799636.57800001</v>
      </c>
      <c r="U48" s="25">
        <f>U46+U40+U34</f>
        <v>4348812.3619999886</v>
      </c>
      <c r="V48" s="25"/>
      <c r="W48" s="17"/>
      <c r="X48" s="25">
        <f t="shared" ref="X48:AC48" si="12">X46+X40+X34</f>
        <v>86505967.865000129</v>
      </c>
      <c r="Y48" s="25">
        <f t="shared" si="12"/>
        <v>0</v>
      </c>
      <c r="Z48" s="25">
        <f t="shared" si="12"/>
        <v>0</v>
      </c>
      <c r="AA48" s="25">
        <f t="shared" si="12"/>
        <v>180148448.94</v>
      </c>
      <c r="AB48" s="25">
        <f t="shared" si="12"/>
        <v>0</v>
      </c>
      <c r="AC48" s="25">
        <f t="shared" si="12"/>
        <v>0</v>
      </c>
      <c r="AD48" s="8"/>
    </row>
    <row r="49" spans="1:30" x14ac:dyDescent="0.3"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8"/>
    </row>
    <row r="50" spans="1:30" ht="14" x14ac:dyDescent="0.3">
      <c r="J50" s="11" t="s">
        <v>132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8"/>
    </row>
    <row r="51" spans="1:30" x14ac:dyDescent="0.3">
      <c r="A51" s="7" t="s">
        <v>97</v>
      </c>
      <c r="D51" s="7" t="s">
        <v>133</v>
      </c>
      <c r="E51" s="7" t="s">
        <v>98</v>
      </c>
      <c r="I51" s="7">
        <v>18</v>
      </c>
      <c r="J51" s="8" t="s">
        <v>134</v>
      </c>
      <c r="L51" s="16">
        <f>AA51+AB51+AC51</f>
        <v>220849</v>
      </c>
      <c r="M51" s="16">
        <f>X51+Y51+Z51</f>
        <v>0</v>
      </c>
      <c r="N51" s="16">
        <v>0</v>
      </c>
      <c r="O51" s="16">
        <f>'Appendix 1a'!P51-'Appendix 1c'!N51</f>
        <v>0</v>
      </c>
      <c r="P51" s="16">
        <v>0</v>
      </c>
      <c r="Q51" s="16">
        <f>M51-O51-P51</f>
        <v>0</v>
      </c>
      <c r="S51" s="16">
        <v>0</v>
      </c>
      <c r="T51" s="16">
        <f>'Appendix 1a'!U51-'Appendix 1c'!S51</f>
        <v>220849</v>
      </c>
      <c r="U51" s="16">
        <f>L51-T51</f>
        <v>0</v>
      </c>
      <c r="Y51" s="16">
        <v>0</v>
      </c>
      <c r="Z51" s="16">
        <v>0</v>
      </c>
      <c r="AA51" s="16">
        <v>220849</v>
      </c>
      <c r="AB51" s="16">
        <v>0</v>
      </c>
      <c r="AC51" s="16">
        <v>0</v>
      </c>
    </row>
    <row r="52" spans="1:30" x14ac:dyDescent="0.3">
      <c r="A52" s="7" t="s">
        <v>97</v>
      </c>
      <c r="D52" s="7" t="s">
        <v>135</v>
      </c>
      <c r="E52" s="7" t="s">
        <v>98</v>
      </c>
      <c r="I52" s="7">
        <v>19</v>
      </c>
      <c r="J52" s="8" t="s">
        <v>136</v>
      </c>
      <c r="L52" s="16">
        <f>AA52+AB52+AC52</f>
        <v>7150500</v>
      </c>
      <c r="M52" s="16">
        <f>X52+Y52+Z52</f>
        <v>0</v>
      </c>
      <c r="N52" s="16">
        <v>0</v>
      </c>
      <c r="O52" s="16">
        <f>'Appendix 1a'!P52-'Appendix 1c'!N52</f>
        <v>0</v>
      </c>
      <c r="P52" s="16">
        <v>0</v>
      </c>
      <c r="Q52" s="16">
        <f>M52-O52-P52</f>
        <v>0</v>
      </c>
      <c r="S52" s="16">
        <v>0</v>
      </c>
      <c r="T52" s="16">
        <f>'Appendix 1a'!U52-'Appendix 1c'!S52</f>
        <v>7150500</v>
      </c>
      <c r="U52" s="16">
        <f>L52-T52</f>
        <v>0</v>
      </c>
      <c r="Y52" s="16">
        <v>0</v>
      </c>
      <c r="Z52" s="16">
        <v>0</v>
      </c>
      <c r="AA52" s="16">
        <v>7150500</v>
      </c>
      <c r="AB52" s="16">
        <v>0</v>
      </c>
      <c r="AC52" s="16">
        <v>0</v>
      </c>
    </row>
    <row r="54" spans="1:30" s="8" customFormat="1" x14ac:dyDescent="0.3">
      <c r="J54" s="12" t="s">
        <v>137</v>
      </c>
      <c r="K54" s="13"/>
      <c r="L54" s="19">
        <f t="shared" ref="L54:Q54" si="13">SUM(L51:L53)</f>
        <v>7371349</v>
      </c>
      <c r="M54" s="19">
        <f t="shared" si="13"/>
        <v>0</v>
      </c>
      <c r="N54" s="19">
        <f t="shared" si="13"/>
        <v>0</v>
      </c>
      <c r="O54" s="19">
        <f t="shared" si="13"/>
        <v>0</v>
      </c>
      <c r="P54" s="19">
        <f t="shared" si="13"/>
        <v>0</v>
      </c>
      <c r="Q54" s="19">
        <f t="shared" si="13"/>
        <v>0</v>
      </c>
      <c r="R54" s="17"/>
      <c r="S54" s="19">
        <f>SUM(S51:S53)</f>
        <v>0</v>
      </c>
      <c r="T54" s="19">
        <f>SUM(T51:T53)</f>
        <v>7371349</v>
      </c>
      <c r="U54" s="19">
        <f>SUM(U51:U53)</f>
        <v>0</v>
      </c>
      <c r="V54" s="21"/>
      <c r="W54" s="17"/>
      <c r="X54" s="19">
        <f t="shared" ref="X54:AC54" si="14">SUM(X51:X53)</f>
        <v>0</v>
      </c>
      <c r="Y54" s="19">
        <f t="shared" si="14"/>
        <v>0</v>
      </c>
      <c r="Z54" s="19">
        <f t="shared" si="14"/>
        <v>0</v>
      </c>
      <c r="AA54" s="19">
        <f t="shared" si="14"/>
        <v>7371349</v>
      </c>
      <c r="AB54" s="19">
        <f t="shared" si="14"/>
        <v>0</v>
      </c>
      <c r="AC54" s="19">
        <f t="shared" si="14"/>
        <v>0</v>
      </c>
      <c r="AD54" s="7"/>
    </row>
    <row r="55" spans="1:30" s="8" customFormat="1" x14ac:dyDescent="0.3">
      <c r="J55" s="28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29"/>
      <c r="W55" s="17"/>
      <c r="X55" s="17"/>
      <c r="Y55" s="17"/>
      <c r="Z55" s="17"/>
      <c r="AA55" s="17"/>
      <c r="AB55" s="17"/>
      <c r="AC55" s="17"/>
      <c r="AD55" s="7"/>
    </row>
    <row r="56" spans="1:30" s="8" customFormat="1" x14ac:dyDescent="0.3">
      <c r="I56" s="7">
        <v>20</v>
      </c>
      <c r="J56" s="26" t="s">
        <v>138</v>
      </c>
      <c r="K56" s="27"/>
      <c r="L56" s="25">
        <f t="shared" ref="L56:Q56" si="15">L48+L54</f>
        <v>187519797.94</v>
      </c>
      <c r="M56" s="25">
        <f t="shared" si="15"/>
        <v>86505967.865000129</v>
      </c>
      <c r="N56" s="25">
        <f t="shared" si="15"/>
        <v>86788242.270000055</v>
      </c>
      <c r="O56" s="25">
        <f t="shared" si="15"/>
        <v>88010097.430000067</v>
      </c>
      <c r="P56" s="25">
        <f t="shared" si="15"/>
        <v>0</v>
      </c>
      <c r="Q56" s="25">
        <f t="shared" si="15"/>
        <v>-1504129.5649999585</v>
      </c>
      <c r="R56" s="17"/>
      <c r="S56" s="25">
        <f>S48+S54</f>
        <v>10964196.520000003</v>
      </c>
      <c r="T56" s="25">
        <f>T48+T54</f>
        <v>183170985.57800001</v>
      </c>
      <c r="U56" s="25">
        <f>U48+U54</f>
        <v>4348812.3619999886</v>
      </c>
      <c r="V56" s="25"/>
      <c r="W56" s="17"/>
      <c r="X56" s="25">
        <f t="shared" ref="X56:AC56" si="16">X48+X54</f>
        <v>86505967.865000129</v>
      </c>
      <c r="Y56" s="25">
        <f t="shared" si="16"/>
        <v>0</v>
      </c>
      <c r="Z56" s="25">
        <f t="shared" si="16"/>
        <v>0</v>
      </c>
      <c r="AA56" s="25">
        <f t="shared" si="16"/>
        <v>187519797.94</v>
      </c>
      <c r="AB56" s="25">
        <f t="shared" si="16"/>
        <v>0</v>
      </c>
      <c r="AC56" s="25">
        <f t="shared" si="16"/>
        <v>0</v>
      </c>
      <c r="AD56" s="7"/>
    </row>
    <row r="58" spans="1:30" x14ac:dyDescent="0.3">
      <c r="I58" s="7">
        <v>21</v>
      </c>
      <c r="J58" s="8" t="s">
        <v>139</v>
      </c>
    </row>
    <row r="60" spans="1:30" x14ac:dyDescent="0.3">
      <c r="A60" s="7" t="s">
        <v>97</v>
      </c>
      <c r="D60" s="7">
        <v>16103</v>
      </c>
      <c r="E60" s="7" t="s">
        <v>98</v>
      </c>
      <c r="I60" s="7">
        <v>22</v>
      </c>
      <c r="J60" s="8" t="s">
        <v>140</v>
      </c>
      <c r="L60" s="16">
        <f t="shared" ref="L60:L65" si="17">AA60+AB60+AC60</f>
        <v>-26103635</v>
      </c>
      <c r="M60" s="16">
        <f t="shared" ref="M60:M67" si="18">X60+Y60+Z60</f>
        <v>-15227121</v>
      </c>
      <c r="N60" s="16">
        <v>-14055804</v>
      </c>
      <c r="O60" s="16">
        <f>'Appendix 1a'!P60-'Appendix 1c'!N60</f>
        <v>-14055804</v>
      </c>
      <c r="P60" s="16">
        <v>0</v>
      </c>
      <c r="Q60" s="16">
        <f t="shared" ref="Q60:Q67" si="19">M60-O60-P60</f>
        <v>-1171317</v>
      </c>
      <c r="S60" s="16">
        <v>0</v>
      </c>
      <c r="T60" s="16">
        <f>L60</f>
        <v>-26103635</v>
      </c>
      <c r="U60" s="16">
        <f t="shared" ref="U60:U67" si="20">L60-T60</f>
        <v>0</v>
      </c>
      <c r="X60" s="16">
        <v>-15227121</v>
      </c>
      <c r="Y60" s="16">
        <v>0</v>
      </c>
      <c r="Z60" s="16">
        <v>0</v>
      </c>
      <c r="AA60" s="16">
        <v>-26103635</v>
      </c>
      <c r="AB60" s="16">
        <v>0</v>
      </c>
      <c r="AC60" s="16">
        <v>0</v>
      </c>
    </row>
    <row r="61" spans="1:30" x14ac:dyDescent="0.3">
      <c r="A61" s="7" t="s">
        <v>97</v>
      </c>
      <c r="D61" s="7">
        <v>16100</v>
      </c>
      <c r="E61" s="7" t="s">
        <v>98</v>
      </c>
      <c r="I61" s="7">
        <v>23</v>
      </c>
      <c r="J61" s="8" t="s">
        <v>141</v>
      </c>
      <c r="L61" s="16">
        <f t="shared" si="17"/>
        <v>-211151</v>
      </c>
      <c r="M61" s="16">
        <f t="shared" si="18"/>
        <v>-105576</v>
      </c>
      <c r="N61" s="16">
        <v>-113694</v>
      </c>
      <c r="O61" s="16">
        <f>'Appendix 1a'!P61-'Appendix 1c'!N61</f>
        <v>-113694</v>
      </c>
      <c r="P61" s="16">
        <v>0</v>
      </c>
      <c r="Q61" s="16">
        <f t="shared" si="19"/>
        <v>8118</v>
      </c>
      <c r="S61" s="16">
        <v>0</v>
      </c>
      <c r="T61" s="16">
        <f>'Appendix 1a'!U61-'Appendix 1c'!S61</f>
        <v>-211151</v>
      </c>
      <c r="U61" s="16">
        <f t="shared" si="20"/>
        <v>0</v>
      </c>
      <c r="X61" s="16">
        <v>-105576</v>
      </c>
      <c r="Y61" s="16">
        <v>0</v>
      </c>
      <c r="Z61" s="16">
        <v>0</v>
      </c>
      <c r="AA61" s="16">
        <v>-211151</v>
      </c>
      <c r="AB61" s="16">
        <v>0</v>
      </c>
      <c r="AC61" s="16">
        <v>0</v>
      </c>
    </row>
    <row r="62" spans="1:30" x14ac:dyDescent="0.3">
      <c r="A62" s="7" t="s">
        <v>97</v>
      </c>
      <c r="D62" s="7">
        <v>16106</v>
      </c>
      <c r="E62" s="7" t="s">
        <v>98</v>
      </c>
      <c r="I62" s="7">
        <v>24</v>
      </c>
      <c r="J62" s="8" t="s">
        <v>142</v>
      </c>
      <c r="L62" s="16">
        <f t="shared" si="17"/>
        <v>-71033231</v>
      </c>
      <c r="M62" s="16">
        <f t="shared" si="18"/>
        <v>-41902410</v>
      </c>
      <c r="N62" s="16">
        <v>-41902410</v>
      </c>
      <c r="O62" s="16">
        <f>'Appendix 1a'!P62-'Appendix 1c'!N62</f>
        <v>-41902410</v>
      </c>
      <c r="P62" s="16">
        <v>0</v>
      </c>
      <c r="Q62" s="16">
        <f t="shared" si="19"/>
        <v>0</v>
      </c>
      <c r="S62" s="16">
        <v>0</v>
      </c>
      <c r="T62" s="16">
        <f>'Appendix 1a'!U62-'Appendix 1c'!S62</f>
        <v>-71033231</v>
      </c>
      <c r="U62" s="16">
        <f t="shared" si="20"/>
        <v>0</v>
      </c>
      <c r="X62" s="16">
        <v>-41902410</v>
      </c>
      <c r="Y62" s="16">
        <v>0</v>
      </c>
      <c r="Z62" s="16">
        <v>0</v>
      </c>
      <c r="AA62" s="16">
        <v>-71033231</v>
      </c>
      <c r="AB62" s="16">
        <v>0</v>
      </c>
      <c r="AC62" s="16">
        <v>0</v>
      </c>
    </row>
    <row r="63" spans="1:30" x14ac:dyDescent="0.3">
      <c r="A63" s="7" t="s">
        <v>97</v>
      </c>
      <c r="D63" s="7" t="s">
        <v>143</v>
      </c>
      <c r="E63" s="7" t="s">
        <v>98</v>
      </c>
      <c r="I63" s="7">
        <v>25</v>
      </c>
      <c r="J63" s="8" t="s">
        <v>144</v>
      </c>
      <c r="L63" s="16">
        <f>AA63+AB63+AC63-'Appendix 1c'!L63</f>
        <v>-86492507</v>
      </c>
      <c r="M63" s="16">
        <f t="shared" si="18"/>
        <v>-43246260</v>
      </c>
      <c r="N63" s="16">
        <v>-43246249.969999991</v>
      </c>
      <c r="O63" s="16">
        <f>'Appendix 1a'!P63-'Appendix 1c'!N63</f>
        <v>-43246249.969999991</v>
      </c>
      <c r="P63" s="16">
        <v>0</v>
      </c>
      <c r="Q63" s="16">
        <f t="shared" si="19"/>
        <v>-10.030000008642673</v>
      </c>
      <c r="S63" s="16">
        <v>0</v>
      </c>
      <c r="T63" s="16">
        <f>'Appendix 1a'!U63-'Appendix 1c'!S63</f>
        <v>-86492507</v>
      </c>
      <c r="U63" s="16">
        <f t="shared" si="20"/>
        <v>0</v>
      </c>
      <c r="X63" s="16">
        <v>-43246260</v>
      </c>
      <c r="Y63" s="16">
        <v>0</v>
      </c>
      <c r="Z63" s="16">
        <v>0</v>
      </c>
      <c r="AA63" s="16">
        <v>-86492507</v>
      </c>
      <c r="AB63" s="16">
        <v>0</v>
      </c>
      <c r="AC63" s="16">
        <v>0</v>
      </c>
    </row>
    <row r="64" spans="1:30" x14ac:dyDescent="0.3">
      <c r="A64" s="7" t="s">
        <v>97</v>
      </c>
      <c r="D64" s="7">
        <v>15113</v>
      </c>
      <c r="E64" s="7" t="s">
        <v>98</v>
      </c>
      <c r="I64" s="7">
        <v>26</v>
      </c>
      <c r="J64" s="8" t="s">
        <v>145</v>
      </c>
      <c r="L64" s="16">
        <f t="shared" si="17"/>
        <v>0</v>
      </c>
      <c r="M64" s="16">
        <f t="shared" si="18"/>
        <v>0</v>
      </c>
      <c r="N64" s="16">
        <v>0</v>
      </c>
      <c r="O64" s="16">
        <f>'Appendix 1a'!P64-'Appendix 1c'!N64</f>
        <v>0</v>
      </c>
      <c r="P64" s="16">
        <v>0</v>
      </c>
      <c r="Q64" s="16">
        <f t="shared" si="19"/>
        <v>0</v>
      </c>
      <c r="S64" s="16">
        <v>0</v>
      </c>
      <c r="T64" s="16">
        <f>'Appendix 1a'!U64-'Appendix 1c'!S64</f>
        <v>0</v>
      </c>
      <c r="U64" s="16">
        <f t="shared" si="20"/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</row>
    <row r="65" spans="1:30" x14ac:dyDescent="0.3">
      <c r="A65" s="7" t="s">
        <v>97</v>
      </c>
      <c r="D65" s="7">
        <v>14115</v>
      </c>
      <c r="E65" s="7" t="s">
        <v>98</v>
      </c>
      <c r="I65" s="7">
        <v>27</v>
      </c>
      <c r="J65" s="8" t="s">
        <v>146</v>
      </c>
      <c r="L65" s="16">
        <f t="shared" si="17"/>
        <v>0</v>
      </c>
      <c r="M65" s="16">
        <f t="shared" si="18"/>
        <v>0</v>
      </c>
      <c r="N65" s="16">
        <v>0</v>
      </c>
      <c r="O65" s="16">
        <f>'Appendix 1a'!P65-'Appendix 1c'!N65</f>
        <v>0</v>
      </c>
      <c r="P65" s="16">
        <v>0</v>
      </c>
      <c r="Q65" s="16">
        <f t="shared" si="19"/>
        <v>0</v>
      </c>
      <c r="S65" s="16">
        <v>0</v>
      </c>
      <c r="T65" s="16">
        <f>'Appendix 1a'!U65-'Appendix 1c'!S65</f>
        <v>0</v>
      </c>
      <c r="U65" s="16">
        <f t="shared" si="20"/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</row>
    <row r="66" spans="1:30" x14ac:dyDescent="0.3">
      <c r="A66" s="7" t="s">
        <v>97</v>
      </c>
      <c r="D66" s="7" t="s">
        <v>147</v>
      </c>
      <c r="E66" s="7" t="s">
        <v>98</v>
      </c>
      <c r="I66" s="7">
        <v>28</v>
      </c>
      <c r="J66" s="8" t="s">
        <v>495</v>
      </c>
      <c r="L66" s="16">
        <f>AA66+AB66+AC66</f>
        <v>-9194661.9399999995</v>
      </c>
      <c r="M66" s="16">
        <f>X66+Y66+Z66</f>
        <v>0</v>
      </c>
      <c r="N66" s="16">
        <v>0</v>
      </c>
      <c r="O66" s="16">
        <f>'Appendix 1a'!P65-'Appendix 1c'!N66</f>
        <v>0</v>
      </c>
      <c r="P66" s="16">
        <v>0</v>
      </c>
      <c r="Q66" s="16">
        <f>M66-O66-P66</f>
        <v>0</v>
      </c>
      <c r="S66" s="16">
        <v>0</v>
      </c>
      <c r="T66" s="16">
        <v>-9194661.9399999995</v>
      </c>
      <c r="U66" s="16">
        <f>L66-T66</f>
        <v>0</v>
      </c>
      <c r="X66" s="16">
        <v>0</v>
      </c>
      <c r="Y66" s="16">
        <v>0</v>
      </c>
      <c r="Z66" s="16">
        <v>0</v>
      </c>
      <c r="AA66" s="16">
        <v>-9194661.9399999995</v>
      </c>
      <c r="AB66" s="16">
        <v>0</v>
      </c>
      <c r="AC66" s="16">
        <v>0</v>
      </c>
    </row>
    <row r="67" spans="1:30" x14ac:dyDescent="0.3">
      <c r="A67" s="7" t="s">
        <v>97</v>
      </c>
      <c r="D67" s="7">
        <v>14103</v>
      </c>
      <c r="E67" s="7" t="s">
        <v>98</v>
      </c>
      <c r="I67" s="7">
        <v>28</v>
      </c>
      <c r="J67" s="8" t="s">
        <v>494</v>
      </c>
      <c r="M67" s="16">
        <f t="shared" si="18"/>
        <v>0</v>
      </c>
      <c r="N67" s="16">
        <v>0</v>
      </c>
      <c r="O67" s="16">
        <f>'Appendix 1a'!P67-'Appendix 1c'!N67</f>
        <v>0</v>
      </c>
      <c r="P67" s="16">
        <v>0</v>
      </c>
      <c r="Q67" s="16">
        <f t="shared" si="19"/>
        <v>0</v>
      </c>
      <c r="S67" s="16">
        <v>0</v>
      </c>
      <c r="T67" s="16">
        <f>'Appendix 1a'!U67-'Appendix 1c'!S67</f>
        <v>0</v>
      </c>
      <c r="U67" s="16">
        <f t="shared" si="20"/>
        <v>0</v>
      </c>
      <c r="X67" s="16">
        <v>0</v>
      </c>
      <c r="Y67" s="16">
        <v>0</v>
      </c>
      <c r="Z67" s="16">
        <v>0</v>
      </c>
      <c r="AA67" s="16">
        <v>-8828375</v>
      </c>
      <c r="AB67" s="16">
        <v>0</v>
      </c>
      <c r="AC67" s="16">
        <v>0</v>
      </c>
    </row>
    <row r="69" spans="1:30" s="8" customFormat="1" x14ac:dyDescent="0.3">
      <c r="J69" s="12" t="s">
        <v>148</v>
      </c>
      <c r="K69" s="13"/>
      <c r="L69" s="19">
        <f t="shared" ref="L69:Q69" si="21">SUM(L60:L68)</f>
        <v>-193035185.94</v>
      </c>
      <c r="M69" s="19">
        <f t="shared" si="21"/>
        <v>-100481367</v>
      </c>
      <c r="N69" s="19">
        <f t="shared" si="21"/>
        <v>-99318157.969999999</v>
      </c>
      <c r="O69" s="19">
        <f t="shared" si="21"/>
        <v>-99318157.969999999</v>
      </c>
      <c r="P69" s="19">
        <f t="shared" si="21"/>
        <v>0</v>
      </c>
      <c r="Q69" s="19">
        <f t="shared" si="21"/>
        <v>-1163209.0300000086</v>
      </c>
      <c r="R69" s="19"/>
      <c r="S69" s="19">
        <f>SUM(S60:S68)</f>
        <v>0</v>
      </c>
      <c r="T69" s="19">
        <f>SUM(T60:T68)</f>
        <v>-193035185.94</v>
      </c>
      <c r="U69" s="19">
        <f>SUM(U60:U68)</f>
        <v>0</v>
      </c>
      <c r="V69" s="19">
        <f>SUM(V60:V68)</f>
        <v>0</v>
      </c>
      <c r="W69" s="19"/>
      <c r="X69" s="19">
        <f t="shared" ref="X69:AC69" si="22">SUM(X60:X68)</f>
        <v>-100481367</v>
      </c>
      <c r="Y69" s="19">
        <f t="shared" si="22"/>
        <v>0</v>
      </c>
      <c r="Z69" s="19">
        <f t="shared" si="22"/>
        <v>0</v>
      </c>
      <c r="AA69" s="19">
        <f t="shared" si="22"/>
        <v>-201863560.94</v>
      </c>
      <c r="AB69" s="19">
        <f t="shared" si="22"/>
        <v>0</v>
      </c>
      <c r="AC69" s="19">
        <f t="shared" si="22"/>
        <v>0</v>
      </c>
      <c r="AD69" s="7"/>
    </row>
    <row r="70" spans="1:30" x14ac:dyDescent="0.3">
      <c r="AA70" s="16">
        <v>0</v>
      </c>
    </row>
    <row r="71" spans="1:30" ht="15.5" x14ac:dyDescent="0.35">
      <c r="J71" s="22" t="s">
        <v>149</v>
      </c>
      <c r="K71" s="23"/>
      <c r="L71" s="24">
        <f>L69+L56</f>
        <v>-5515388</v>
      </c>
      <c r="M71" s="24">
        <f>M69+M56</f>
        <v>-13975399.134999871</v>
      </c>
      <c r="N71" s="24">
        <f t="shared" ref="N71:U71" si="23">N69+N56</f>
        <v>-12529915.699999943</v>
      </c>
      <c r="O71" s="24">
        <f>O69+O56</f>
        <v>-11308060.539999932</v>
      </c>
      <c r="P71" s="24">
        <f t="shared" si="23"/>
        <v>0</v>
      </c>
      <c r="Q71" s="24">
        <f t="shared" si="23"/>
        <v>-2667338.5949999671</v>
      </c>
      <c r="R71" s="24"/>
      <c r="S71" s="24">
        <f>S69+S56</f>
        <v>10964196.520000003</v>
      </c>
      <c r="T71" s="24">
        <f t="shared" si="23"/>
        <v>-9864200.3619999886</v>
      </c>
      <c r="U71" s="24">
        <f t="shared" si="23"/>
        <v>4348812.3619999886</v>
      </c>
      <c r="V71" s="24"/>
      <c r="W71" s="24"/>
      <c r="X71" s="24">
        <f t="shared" ref="X71:AC71" si="24">X69+X56</f>
        <v>-13975399.134999871</v>
      </c>
      <c r="Y71" s="24">
        <f t="shared" si="24"/>
        <v>0</v>
      </c>
      <c r="Z71" s="24">
        <f t="shared" si="24"/>
        <v>0</v>
      </c>
      <c r="AA71" s="24">
        <f t="shared" si="24"/>
        <v>-14343763</v>
      </c>
      <c r="AB71" s="24">
        <f t="shared" si="24"/>
        <v>0</v>
      </c>
      <c r="AC71" s="24">
        <f t="shared" si="24"/>
        <v>0</v>
      </c>
    </row>
    <row r="73" spans="1:30" ht="14.5" x14ac:dyDescent="0.35">
      <c r="N73" s="30"/>
      <c r="O73" s="30"/>
      <c r="S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</row>
    <row r="74" spans="1:30" hidden="1" x14ac:dyDescent="0.3">
      <c r="D74" s="120"/>
    </row>
    <row r="75" spans="1:30" hidden="1" x14ac:dyDescent="0.3">
      <c r="A75" s="7" t="s">
        <v>97</v>
      </c>
      <c r="D75" s="120">
        <v>10314</v>
      </c>
      <c r="E75" s="7" t="s">
        <v>98</v>
      </c>
      <c r="F75" s="7" t="s">
        <v>101</v>
      </c>
      <c r="I75" s="7">
        <v>1</v>
      </c>
      <c r="J75" s="8" t="s">
        <v>100</v>
      </c>
      <c r="L75" s="16">
        <f>AA75+AB75+AC75</f>
        <v>0</v>
      </c>
      <c r="M75" s="16">
        <f>X75+Y75+Z75</f>
        <v>0</v>
      </c>
      <c r="N75" s="16">
        <v>0</v>
      </c>
      <c r="O75" s="16">
        <f>'Appendix 1a'!P75-'Appendix 1c'!N75</f>
        <v>0</v>
      </c>
      <c r="P75" s="16">
        <v>0</v>
      </c>
      <c r="Q75" s="16">
        <f>M75-O75-P75</f>
        <v>0</v>
      </c>
      <c r="S75" s="16">
        <v>7505.93</v>
      </c>
      <c r="T75" s="16">
        <f>'Appendix 1a'!U75-'Appendix 1c'!S75</f>
        <v>0</v>
      </c>
      <c r="U75" s="16">
        <f>L75-T75</f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</row>
    <row r="76" spans="1:30" hidden="1" x14ac:dyDescent="0.3"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</row>
    <row r="77" spans="1:30" hidden="1" x14ac:dyDescent="0.3"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</row>
    <row r="78" spans="1:30" hidden="1" x14ac:dyDescent="0.3"/>
    <row r="79" spans="1:30" hidden="1" x14ac:dyDescent="0.3"/>
    <row r="80" spans="1:30" hidden="1" x14ac:dyDescent="0.3"/>
    <row r="81" spans="3:13" ht="12.5" hidden="1" x14ac:dyDescent="0.25">
      <c r="C81" s="293"/>
      <c r="D81" s="294"/>
      <c r="J81" s="294"/>
    </row>
    <row r="82" spans="3:13" ht="12.5" hidden="1" x14ac:dyDescent="0.25">
      <c r="C82" s="293"/>
      <c r="D82" s="294"/>
      <c r="J82" s="294"/>
    </row>
    <row r="83" spans="3:13" ht="12.5" hidden="1" x14ac:dyDescent="0.25">
      <c r="C83" s="293"/>
      <c r="D83" s="120"/>
      <c r="J83" s="294"/>
    </row>
    <row r="84" spans="3:13" ht="12.5" hidden="1" x14ac:dyDescent="0.25">
      <c r="C84" s="293"/>
      <c r="D84" s="294"/>
      <c r="J84" s="294"/>
      <c r="L84" s="298"/>
      <c r="M84" s="7"/>
    </row>
    <row r="85" spans="3:13" ht="12.5" hidden="1" x14ac:dyDescent="0.25">
      <c r="C85" s="293"/>
      <c r="D85" s="294"/>
      <c r="J85" s="294"/>
      <c r="L85" s="298"/>
      <c r="M85" s="7"/>
    </row>
    <row r="86" spans="3:13" ht="12.5" hidden="1" x14ac:dyDescent="0.25">
      <c r="C86" s="293"/>
      <c r="D86" s="294"/>
      <c r="J86" s="294"/>
      <c r="L86" s="298"/>
      <c r="M86" s="7"/>
    </row>
    <row r="87" spans="3:13" ht="12.5" hidden="1" x14ac:dyDescent="0.25">
      <c r="C87" s="293"/>
      <c r="D87" s="294"/>
      <c r="J87" s="294"/>
      <c r="L87" s="298"/>
      <c r="M87" s="7"/>
    </row>
    <row r="88" spans="3:13" ht="12.5" hidden="1" x14ac:dyDescent="0.25">
      <c r="C88" s="293"/>
      <c r="D88" s="294"/>
      <c r="J88" s="294"/>
      <c r="L88" s="298"/>
      <c r="M88" s="7"/>
    </row>
    <row r="89" spans="3:13" ht="12.5" hidden="1" x14ac:dyDescent="0.25">
      <c r="C89" s="293"/>
      <c r="D89" s="294"/>
      <c r="J89" s="294"/>
      <c r="L89" s="298"/>
      <c r="M89" s="7"/>
    </row>
    <row r="90" spans="3:13" ht="12.5" hidden="1" x14ac:dyDescent="0.25">
      <c r="C90" s="293"/>
      <c r="D90" s="294"/>
      <c r="J90" s="294"/>
      <c r="L90" s="298"/>
      <c r="M90" s="7"/>
    </row>
    <row r="91" spans="3:13" ht="12.5" hidden="1" x14ac:dyDescent="0.25">
      <c r="C91" s="293"/>
      <c r="D91" s="294"/>
      <c r="J91" s="294"/>
      <c r="L91" s="298"/>
      <c r="M91" s="7"/>
    </row>
    <row r="92" spans="3:13" ht="12.5" hidden="1" x14ac:dyDescent="0.25">
      <c r="C92" s="293"/>
      <c r="D92" s="294"/>
      <c r="J92" s="294"/>
      <c r="L92" s="298"/>
      <c r="M92" s="7"/>
    </row>
    <row r="93" spans="3:13" ht="12.5" hidden="1" x14ac:dyDescent="0.25">
      <c r="C93" s="293"/>
      <c r="D93" s="294"/>
      <c r="J93" s="294"/>
      <c r="L93" s="298"/>
      <c r="M93" s="7"/>
    </row>
    <row r="94" spans="3:13" ht="12.5" hidden="1" x14ac:dyDescent="0.25">
      <c r="C94" s="293"/>
      <c r="D94" s="294"/>
      <c r="J94" s="294"/>
      <c r="L94" s="298"/>
      <c r="M94" s="7"/>
    </row>
    <row r="95" spans="3:13" ht="12.5" hidden="1" x14ac:dyDescent="0.25">
      <c r="C95" s="293"/>
      <c r="D95" s="294"/>
      <c r="J95" s="294"/>
      <c r="L95" s="298"/>
      <c r="M95" s="7"/>
    </row>
    <row r="96" spans="3:13" ht="12.5" hidden="1" x14ac:dyDescent="0.25">
      <c r="C96" s="293"/>
      <c r="D96" s="294"/>
      <c r="J96" s="294"/>
      <c r="L96" s="298"/>
      <c r="M96" s="7"/>
    </row>
    <row r="97" spans="3:13" ht="12.5" hidden="1" x14ac:dyDescent="0.25">
      <c r="C97" s="293"/>
      <c r="D97" s="294"/>
      <c r="J97" s="294"/>
      <c r="L97" s="298"/>
      <c r="M97" s="7"/>
    </row>
    <row r="98" spans="3:13" ht="12.5" hidden="1" x14ac:dyDescent="0.25">
      <c r="C98" s="293"/>
      <c r="D98" s="294"/>
      <c r="J98" s="294"/>
      <c r="L98" s="298"/>
      <c r="M98" s="7"/>
    </row>
    <row r="99" spans="3:13" ht="12.5" hidden="1" x14ac:dyDescent="0.25">
      <c r="C99" s="293"/>
      <c r="D99" s="294"/>
      <c r="J99" s="294"/>
      <c r="L99" s="298"/>
      <c r="M99" s="7"/>
    </row>
    <row r="100" spans="3:13" ht="12.5" hidden="1" x14ac:dyDescent="0.25">
      <c r="C100" s="293"/>
      <c r="D100" s="294"/>
      <c r="J100" s="294"/>
      <c r="L100" s="298"/>
      <c r="M100" s="7"/>
    </row>
    <row r="101" spans="3:13" ht="12.5" hidden="1" x14ac:dyDescent="0.25">
      <c r="C101" s="293"/>
      <c r="D101" s="294"/>
      <c r="J101" s="294"/>
      <c r="L101" s="298"/>
      <c r="M101" s="7"/>
    </row>
    <row r="102" spans="3:13" ht="12.5" hidden="1" x14ac:dyDescent="0.25">
      <c r="C102" s="293"/>
      <c r="D102" s="294"/>
      <c r="J102" s="294"/>
      <c r="L102" s="297"/>
      <c r="M102" s="7"/>
    </row>
    <row r="103" spans="3:13" ht="12.5" hidden="1" x14ac:dyDescent="0.25">
      <c r="C103" s="293"/>
      <c r="D103" s="294"/>
      <c r="J103" s="294"/>
      <c r="L103" s="298"/>
      <c r="M103" s="7"/>
    </row>
    <row r="104" spans="3:13" ht="12.5" hidden="1" x14ac:dyDescent="0.25">
      <c r="C104" s="293"/>
      <c r="D104" s="294"/>
      <c r="J104" s="294"/>
      <c r="L104" s="298"/>
      <c r="M104" s="7"/>
    </row>
    <row r="105" spans="3:13" hidden="1" x14ac:dyDescent="0.3">
      <c r="C105" s="293"/>
      <c r="D105" s="294"/>
      <c r="L105" s="297"/>
      <c r="M105" s="7"/>
    </row>
    <row r="106" spans="3:13" hidden="1" x14ac:dyDescent="0.3">
      <c r="C106" s="293"/>
      <c r="D106" s="294"/>
      <c r="L106" s="298"/>
      <c r="M106" s="7"/>
    </row>
    <row r="107" spans="3:13" hidden="1" x14ac:dyDescent="0.3">
      <c r="C107" s="293"/>
      <c r="D107" s="294"/>
      <c r="L107" s="298"/>
      <c r="M107" s="7"/>
    </row>
    <row r="108" spans="3:13" hidden="1" x14ac:dyDescent="0.3">
      <c r="L108" s="297"/>
      <c r="M108" s="7"/>
    </row>
    <row r="109" spans="3:13" hidden="1" x14ac:dyDescent="0.3">
      <c r="L109" s="297"/>
      <c r="M109" s="7"/>
    </row>
    <row r="110" spans="3:13" hidden="1" x14ac:dyDescent="0.3">
      <c r="L110" s="298"/>
      <c r="M110" s="7"/>
    </row>
    <row r="111" spans="3:13" hidden="1" x14ac:dyDescent="0.3">
      <c r="L111" s="298"/>
      <c r="M111" s="7"/>
    </row>
    <row r="112" spans="3:13" ht="12.5" hidden="1" x14ac:dyDescent="0.25">
      <c r="J112" s="297"/>
      <c r="L112" s="298"/>
      <c r="M112" s="7"/>
    </row>
    <row r="113" spans="10:13" hidden="1" x14ac:dyDescent="0.3">
      <c r="L113" s="298"/>
      <c r="M113" s="7"/>
    </row>
    <row r="114" spans="10:13" hidden="1" x14ac:dyDescent="0.3">
      <c r="L114" s="298"/>
      <c r="M114" s="7"/>
    </row>
    <row r="115" spans="10:13" hidden="1" x14ac:dyDescent="0.3">
      <c r="L115" s="298"/>
      <c r="M115" s="7"/>
    </row>
    <row r="116" spans="10:13" hidden="1" x14ac:dyDescent="0.3">
      <c r="L116" s="298"/>
      <c r="M116" s="7"/>
    </row>
    <row r="117" spans="10:13" ht="12.5" hidden="1" x14ac:dyDescent="0.25">
      <c r="J117" s="297"/>
      <c r="L117" s="298"/>
      <c r="M117" s="7"/>
    </row>
    <row r="118" spans="10:13" hidden="1" x14ac:dyDescent="0.3">
      <c r="L118" s="297"/>
      <c r="M118" s="7"/>
    </row>
    <row r="119" spans="10:13" hidden="1" x14ac:dyDescent="0.3">
      <c r="L119" s="297"/>
      <c r="M119" s="7"/>
    </row>
    <row r="120" spans="10:13" hidden="1" x14ac:dyDescent="0.3">
      <c r="L120" s="298"/>
      <c r="M120" s="7"/>
    </row>
    <row r="121" spans="10:13" ht="12.5" hidden="1" x14ac:dyDescent="0.25">
      <c r="J121" s="297"/>
      <c r="L121" s="297"/>
      <c r="M121" s="7"/>
    </row>
    <row r="122" spans="10:13" hidden="1" x14ac:dyDescent="0.3">
      <c r="L122" s="298"/>
      <c r="M122" s="7"/>
    </row>
    <row r="123" spans="10:13" hidden="1" x14ac:dyDescent="0.3">
      <c r="L123" s="297"/>
      <c r="M123" s="7"/>
    </row>
    <row r="124" spans="10:13" hidden="1" x14ac:dyDescent="0.3">
      <c r="L124" s="298"/>
      <c r="M124" s="7"/>
    </row>
    <row r="125" spans="10:13" hidden="1" x14ac:dyDescent="0.3">
      <c r="L125" s="298"/>
      <c r="M125" s="7"/>
    </row>
    <row r="126" spans="10:13" hidden="1" x14ac:dyDescent="0.3">
      <c r="L126" s="298"/>
      <c r="M126" s="7"/>
    </row>
    <row r="127" spans="10:13" hidden="1" x14ac:dyDescent="0.3">
      <c r="L127" s="298"/>
      <c r="M127" s="7"/>
    </row>
    <row r="128" spans="10:13" hidden="1" x14ac:dyDescent="0.3">
      <c r="L128" s="298"/>
      <c r="M128" s="7"/>
    </row>
    <row r="129" spans="12:13" hidden="1" x14ac:dyDescent="0.3">
      <c r="L129" s="298"/>
      <c r="M129" s="7"/>
    </row>
    <row r="130" spans="12:13" hidden="1" x14ac:dyDescent="0.3">
      <c r="L130" s="298"/>
      <c r="M130" s="7"/>
    </row>
    <row r="131" spans="12:13" hidden="1" x14ac:dyDescent="0.3">
      <c r="L131" s="298"/>
      <c r="M131" s="7"/>
    </row>
    <row r="132" spans="12:13" hidden="1" x14ac:dyDescent="0.3"/>
    <row r="133" spans="12:13" hidden="1" x14ac:dyDescent="0.3"/>
    <row r="134" spans="12:13" hidden="1" x14ac:dyDescent="0.3"/>
    <row r="135" spans="12:13" hidden="1" x14ac:dyDescent="0.3"/>
    <row r="136" spans="12:13" hidden="1" x14ac:dyDescent="0.3"/>
    <row r="137" spans="12:13" hidden="1" x14ac:dyDescent="0.3"/>
    <row r="138" spans="12:13" hidden="1" x14ac:dyDescent="0.3"/>
    <row r="139" spans="12:13" hidden="1" x14ac:dyDescent="0.3"/>
    <row r="140" spans="12:13" hidden="1" x14ac:dyDescent="0.3"/>
    <row r="141" spans="12:13" hidden="1" x14ac:dyDescent="0.3"/>
    <row r="142" spans="12:13" hidden="1" x14ac:dyDescent="0.3"/>
    <row r="143" spans="12:13" hidden="1" x14ac:dyDescent="0.3"/>
    <row r="144" spans="12:13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</sheetData>
  <hyperlinks>
    <hyperlink ref="AC15:AD15" location="'summary report 1st PCC'!A1" display="PCC" xr:uid="{8368BFC6-63A1-4850-B380-944D795E2A51}"/>
    <hyperlink ref="AF15:AG15" location="'Summary Report 1st'!I122" display="CC" xr:uid="{5ACE7E5F-EC79-41B5-8638-C60B4D6E21D7}"/>
  </hyperlink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 &amp;R&amp;A</oddHeader>
    <oddFooter>&amp;L&amp;F</oddFooter>
    <evenHeader>&amp;L </evenHeader>
    <evenFooter>&amp;L </evenFooter>
    <firstHeader>&amp;L </firstHeader>
    <firstFooter>&amp;L </first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 fitToPage="1"/>
  </sheetPr>
  <dimension ref="A1:AL75"/>
  <sheetViews>
    <sheetView showGridLines="0" topLeftCell="I9" zoomScaleNormal="100" workbookViewId="0">
      <pane xSplit="3" ySplit="9" topLeftCell="L53" activePane="bottomRight" state="frozen"/>
      <selection activeCell="I9" sqref="I9"/>
      <selection pane="topRight" activeCell="L9" sqref="L9"/>
      <selection pane="bottomLeft" activeCell="I18" sqref="I18"/>
      <selection pane="bottomRight" activeCell="P46" sqref="P46"/>
    </sheetView>
  </sheetViews>
  <sheetFormatPr defaultRowHeight="13" x14ac:dyDescent="0.3"/>
  <cols>
    <col min="1" max="1" width="10.26953125" style="7" hidden="1" customWidth="1"/>
    <col min="2" max="2" width="11.26953125" style="7" hidden="1" customWidth="1"/>
    <col min="3" max="3" width="19" style="7" hidden="1" customWidth="1"/>
    <col min="4" max="4" width="11.7265625" style="7" hidden="1" customWidth="1"/>
    <col min="5" max="5" width="18" style="7" hidden="1" customWidth="1"/>
    <col min="6" max="6" width="14.7265625" style="7" hidden="1" customWidth="1"/>
    <col min="7" max="7" width="17.7265625" style="7" hidden="1" customWidth="1"/>
    <col min="8" max="8" width="27.7265625" style="7" hidden="1" customWidth="1"/>
    <col min="9" max="9" width="3.7265625" style="7" customWidth="1"/>
    <col min="10" max="10" width="61.453125" style="8" customWidth="1"/>
    <col min="11" max="11" width="1.08984375" style="7" customWidth="1"/>
    <col min="12" max="13" width="13.54296875" style="16" customWidth="1"/>
    <col min="14" max="14" width="17" style="16" bestFit="1" customWidth="1"/>
    <col min="15" max="15" width="27" style="16" hidden="1" customWidth="1"/>
    <col min="16" max="16" width="10.26953125" style="16" bestFit="1" customWidth="1"/>
    <col min="17" max="17" width="0.7265625" style="16" customWidth="1"/>
    <col min="18" max="18" width="14.7265625" style="16" hidden="1" customWidth="1"/>
    <col min="19" max="19" width="16.54296875" style="16" customWidth="1"/>
    <col min="20" max="20" width="14.54296875" style="16" customWidth="1"/>
    <col min="21" max="21" width="16.7265625" style="16" hidden="1" customWidth="1"/>
    <col min="22" max="22" width="14.54296875" style="16" hidden="1" customWidth="1"/>
    <col min="23" max="23" width="41.26953125" style="16" hidden="1" customWidth="1"/>
    <col min="24" max="24" width="9.1796875" style="16" hidden="1" customWidth="1"/>
    <col min="25" max="30" width="17" style="16" hidden="1" customWidth="1"/>
    <col min="31" max="31" width="9.26953125" style="7" hidden="1" customWidth="1"/>
    <col min="32" max="32" width="15.26953125" style="7" hidden="1" customWidth="1"/>
    <col min="33" max="33" width="9.1796875" style="7" hidden="1" customWidth="1"/>
    <col min="34" max="34" width="11.54296875" style="7" hidden="1" customWidth="1"/>
    <col min="35" max="35" width="9.7265625" style="7" hidden="1" customWidth="1"/>
    <col min="36" max="37" width="10.7265625" style="7" hidden="1" customWidth="1"/>
    <col min="38" max="260" width="9.26953125" style="7"/>
    <col min="261" max="261" width="16" style="7" customWidth="1"/>
    <col min="262" max="262" width="12.7265625" style="7" customWidth="1"/>
    <col min="263" max="263" width="12" style="7" customWidth="1"/>
    <col min="264" max="264" width="16" style="7" customWidth="1"/>
    <col min="265" max="265" width="55" style="7" bestFit="1" customWidth="1"/>
    <col min="266" max="266" width="3.26953125" style="7" customWidth="1"/>
    <col min="267" max="267" width="16" style="7" customWidth="1"/>
    <col min="268" max="268" width="16.26953125" style="7" customWidth="1"/>
    <col min="269" max="269" width="14.7265625" style="7" bestFit="1" customWidth="1"/>
    <col min="270" max="270" width="3.453125" style="7" customWidth="1"/>
    <col min="271" max="271" width="15.7265625" style="7" customWidth="1"/>
    <col min="272" max="272" width="21" style="7" customWidth="1"/>
    <col min="273" max="273" width="3.7265625" style="7" customWidth="1"/>
    <col min="274" max="274" width="16.7265625" style="7" customWidth="1"/>
    <col min="275" max="275" width="21.453125" style="7" customWidth="1"/>
    <col min="276" max="276" width="13.54296875" style="7" customWidth="1"/>
    <col min="277" max="277" width="2.26953125" style="7" customWidth="1"/>
    <col min="278" max="278" width="16.54296875" style="7" customWidth="1"/>
    <col min="279" max="279" width="14.54296875" style="7" customWidth="1"/>
    <col min="280" max="280" width="41.26953125" style="7" customWidth="1"/>
    <col min="281" max="281" width="9.26953125" style="7"/>
    <col min="282" max="287" width="17" style="7" customWidth="1"/>
    <col min="288" max="288" width="9.26953125" style="7" customWidth="1"/>
    <col min="289" max="516" width="9.26953125" style="7"/>
    <col min="517" max="517" width="16" style="7" customWidth="1"/>
    <col min="518" max="518" width="12.7265625" style="7" customWidth="1"/>
    <col min="519" max="519" width="12" style="7" customWidth="1"/>
    <col min="520" max="520" width="16" style="7" customWidth="1"/>
    <col min="521" max="521" width="55" style="7" bestFit="1" customWidth="1"/>
    <col min="522" max="522" width="3.26953125" style="7" customWidth="1"/>
    <col min="523" max="523" width="16" style="7" customWidth="1"/>
    <col min="524" max="524" width="16.26953125" style="7" customWidth="1"/>
    <col min="525" max="525" width="14.7265625" style="7" bestFit="1" customWidth="1"/>
    <col min="526" max="526" width="3.453125" style="7" customWidth="1"/>
    <col min="527" max="527" width="15.7265625" style="7" customWidth="1"/>
    <col min="528" max="528" width="21" style="7" customWidth="1"/>
    <col min="529" max="529" width="3.7265625" style="7" customWidth="1"/>
    <col min="530" max="530" width="16.7265625" style="7" customWidth="1"/>
    <col min="531" max="531" width="21.453125" style="7" customWidth="1"/>
    <col min="532" max="532" width="13.54296875" style="7" customWidth="1"/>
    <col min="533" max="533" width="2.26953125" style="7" customWidth="1"/>
    <col min="534" max="534" width="16.54296875" style="7" customWidth="1"/>
    <col min="535" max="535" width="14.54296875" style="7" customWidth="1"/>
    <col min="536" max="536" width="41.26953125" style="7" customWidth="1"/>
    <col min="537" max="537" width="9.26953125" style="7"/>
    <col min="538" max="543" width="17" style="7" customWidth="1"/>
    <col min="544" max="544" width="9.26953125" style="7" customWidth="1"/>
    <col min="545" max="772" width="9.26953125" style="7"/>
    <col min="773" max="773" width="16" style="7" customWidth="1"/>
    <col min="774" max="774" width="12.7265625" style="7" customWidth="1"/>
    <col min="775" max="775" width="12" style="7" customWidth="1"/>
    <col min="776" max="776" width="16" style="7" customWidth="1"/>
    <col min="777" max="777" width="55" style="7" bestFit="1" customWidth="1"/>
    <col min="778" max="778" width="3.26953125" style="7" customWidth="1"/>
    <col min="779" max="779" width="16" style="7" customWidth="1"/>
    <col min="780" max="780" width="16.26953125" style="7" customWidth="1"/>
    <col min="781" max="781" width="14.7265625" style="7" bestFit="1" customWidth="1"/>
    <col min="782" max="782" width="3.453125" style="7" customWidth="1"/>
    <col min="783" max="783" width="15.7265625" style="7" customWidth="1"/>
    <col min="784" max="784" width="21" style="7" customWidth="1"/>
    <col min="785" max="785" width="3.7265625" style="7" customWidth="1"/>
    <col min="786" max="786" width="16.7265625" style="7" customWidth="1"/>
    <col min="787" max="787" width="21.453125" style="7" customWidth="1"/>
    <col min="788" max="788" width="13.54296875" style="7" customWidth="1"/>
    <col min="789" max="789" width="2.26953125" style="7" customWidth="1"/>
    <col min="790" max="790" width="16.54296875" style="7" customWidth="1"/>
    <col min="791" max="791" width="14.54296875" style="7" customWidth="1"/>
    <col min="792" max="792" width="41.26953125" style="7" customWidth="1"/>
    <col min="793" max="793" width="9.26953125" style="7"/>
    <col min="794" max="799" width="17" style="7" customWidth="1"/>
    <col min="800" max="800" width="9.26953125" style="7" customWidth="1"/>
    <col min="801" max="1028" width="9.26953125" style="7"/>
    <col min="1029" max="1029" width="16" style="7" customWidth="1"/>
    <col min="1030" max="1030" width="12.7265625" style="7" customWidth="1"/>
    <col min="1031" max="1031" width="12" style="7" customWidth="1"/>
    <col min="1032" max="1032" width="16" style="7" customWidth="1"/>
    <col min="1033" max="1033" width="55" style="7" bestFit="1" customWidth="1"/>
    <col min="1034" max="1034" width="3.26953125" style="7" customWidth="1"/>
    <col min="1035" max="1035" width="16" style="7" customWidth="1"/>
    <col min="1036" max="1036" width="16.26953125" style="7" customWidth="1"/>
    <col min="1037" max="1037" width="14.7265625" style="7" bestFit="1" customWidth="1"/>
    <col min="1038" max="1038" width="3.453125" style="7" customWidth="1"/>
    <col min="1039" max="1039" width="15.7265625" style="7" customWidth="1"/>
    <col min="1040" max="1040" width="21" style="7" customWidth="1"/>
    <col min="1041" max="1041" width="3.7265625" style="7" customWidth="1"/>
    <col min="1042" max="1042" width="16.7265625" style="7" customWidth="1"/>
    <col min="1043" max="1043" width="21.453125" style="7" customWidth="1"/>
    <col min="1044" max="1044" width="13.54296875" style="7" customWidth="1"/>
    <col min="1045" max="1045" width="2.26953125" style="7" customWidth="1"/>
    <col min="1046" max="1046" width="16.54296875" style="7" customWidth="1"/>
    <col min="1047" max="1047" width="14.54296875" style="7" customWidth="1"/>
    <col min="1048" max="1048" width="41.26953125" style="7" customWidth="1"/>
    <col min="1049" max="1049" width="9.26953125" style="7"/>
    <col min="1050" max="1055" width="17" style="7" customWidth="1"/>
    <col min="1056" max="1056" width="9.26953125" style="7" customWidth="1"/>
    <col min="1057" max="1284" width="9.26953125" style="7"/>
    <col min="1285" max="1285" width="16" style="7" customWidth="1"/>
    <col min="1286" max="1286" width="12.7265625" style="7" customWidth="1"/>
    <col min="1287" max="1287" width="12" style="7" customWidth="1"/>
    <col min="1288" max="1288" width="16" style="7" customWidth="1"/>
    <col min="1289" max="1289" width="55" style="7" bestFit="1" customWidth="1"/>
    <col min="1290" max="1290" width="3.26953125" style="7" customWidth="1"/>
    <col min="1291" max="1291" width="16" style="7" customWidth="1"/>
    <col min="1292" max="1292" width="16.26953125" style="7" customWidth="1"/>
    <col min="1293" max="1293" width="14.7265625" style="7" bestFit="1" customWidth="1"/>
    <col min="1294" max="1294" width="3.453125" style="7" customWidth="1"/>
    <col min="1295" max="1295" width="15.7265625" style="7" customWidth="1"/>
    <col min="1296" max="1296" width="21" style="7" customWidth="1"/>
    <col min="1297" max="1297" width="3.7265625" style="7" customWidth="1"/>
    <col min="1298" max="1298" width="16.7265625" style="7" customWidth="1"/>
    <col min="1299" max="1299" width="21.453125" style="7" customWidth="1"/>
    <col min="1300" max="1300" width="13.54296875" style="7" customWidth="1"/>
    <col min="1301" max="1301" width="2.26953125" style="7" customWidth="1"/>
    <col min="1302" max="1302" width="16.54296875" style="7" customWidth="1"/>
    <col min="1303" max="1303" width="14.54296875" style="7" customWidth="1"/>
    <col min="1304" max="1304" width="41.26953125" style="7" customWidth="1"/>
    <col min="1305" max="1305" width="9.26953125" style="7"/>
    <col min="1306" max="1311" width="17" style="7" customWidth="1"/>
    <col min="1312" max="1312" width="9.26953125" style="7" customWidth="1"/>
    <col min="1313" max="1540" width="9.26953125" style="7"/>
    <col min="1541" max="1541" width="16" style="7" customWidth="1"/>
    <col min="1542" max="1542" width="12.7265625" style="7" customWidth="1"/>
    <col min="1543" max="1543" width="12" style="7" customWidth="1"/>
    <col min="1544" max="1544" width="16" style="7" customWidth="1"/>
    <col min="1545" max="1545" width="55" style="7" bestFit="1" customWidth="1"/>
    <col min="1546" max="1546" width="3.26953125" style="7" customWidth="1"/>
    <col min="1547" max="1547" width="16" style="7" customWidth="1"/>
    <col min="1548" max="1548" width="16.26953125" style="7" customWidth="1"/>
    <col min="1549" max="1549" width="14.7265625" style="7" bestFit="1" customWidth="1"/>
    <col min="1550" max="1550" width="3.453125" style="7" customWidth="1"/>
    <col min="1551" max="1551" width="15.7265625" style="7" customWidth="1"/>
    <col min="1552" max="1552" width="21" style="7" customWidth="1"/>
    <col min="1553" max="1553" width="3.7265625" style="7" customWidth="1"/>
    <col min="1554" max="1554" width="16.7265625" style="7" customWidth="1"/>
    <col min="1555" max="1555" width="21.453125" style="7" customWidth="1"/>
    <col min="1556" max="1556" width="13.54296875" style="7" customWidth="1"/>
    <col min="1557" max="1557" width="2.26953125" style="7" customWidth="1"/>
    <col min="1558" max="1558" width="16.54296875" style="7" customWidth="1"/>
    <col min="1559" max="1559" width="14.54296875" style="7" customWidth="1"/>
    <col min="1560" max="1560" width="41.26953125" style="7" customWidth="1"/>
    <col min="1561" max="1561" width="9.26953125" style="7"/>
    <col min="1562" max="1567" width="17" style="7" customWidth="1"/>
    <col min="1568" max="1568" width="9.26953125" style="7" customWidth="1"/>
    <col min="1569" max="1796" width="9.26953125" style="7"/>
    <col min="1797" max="1797" width="16" style="7" customWidth="1"/>
    <col min="1798" max="1798" width="12.7265625" style="7" customWidth="1"/>
    <col min="1799" max="1799" width="12" style="7" customWidth="1"/>
    <col min="1800" max="1800" width="16" style="7" customWidth="1"/>
    <col min="1801" max="1801" width="55" style="7" bestFit="1" customWidth="1"/>
    <col min="1802" max="1802" width="3.26953125" style="7" customWidth="1"/>
    <col min="1803" max="1803" width="16" style="7" customWidth="1"/>
    <col min="1804" max="1804" width="16.26953125" style="7" customWidth="1"/>
    <col min="1805" max="1805" width="14.7265625" style="7" bestFit="1" customWidth="1"/>
    <col min="1806" max="1806" width="3.453125" style="7" customWidth="1"/>
    <col min="1807" max="1807" width="15.7265625" style="7" customWidth="1"/>
    <col min="1808" max="1808" width="21" style="7" customWidth="1"/>
    <col min="1809" max="1809" width="3.7265625" style="7" customWidth="1"/>
    <col min="1810" max="1810" width="16.7265625" style="7" customWidth="1"/>
    <col min="1811" max="1811" width="21.453125" style="7" customWidth="1"/>
    <col min="1812" max="1812" width="13.54296875" style="7" customWidth="1"/>
    <col min="1813" max="1813" width="2.26953125" style="7" customWidth="1"/>
    <col min="1814" max="1814" width="16.54296875" style="7" customWidth="1"/>
    <col min="1815" max="1815" width="14.54296875" style="7" customWidth="1"/>
    <col min="1816" max="1816" width="41.26953125" style="7" customWidth="1"/>
    <col min="1817" max="1817" width="9.26953125" style="7"/>
    <col min="1818" max="1823" width="17" style="7" customWidth="1"/>
    <col min="1824" max="1824" width="9.26953125" style="7" customWidth="1"/>
    <col min="1825" max="2052" width="9.26953125" style="7"/>
    <col min="2053" max="2053" width="16" style="7" customWidth="1"/>
    <col min="2054" max="2054" width="12.7265625" style="7" customWidth="1"/>
    <col min="2055" max="2055" width="12" style="7" customWidth="1"/>
    <col min="2056" max="2056" width="16" style="7" customWidth="1"/>
    <col min="2057" max="2057" width="55" style="7" bestFit="1" customWidth="1"/>
    <col min="2058" max="2058" width="3.26953125" style="7" customWidth="1"/>
    <col min="2059" max="2059" width="16" style="7" customWidth="1"/>
    <col min="2060" max="2060" width="16.26953125" style="7" customWidth="1"/>
    <col min="2061" max="2061" width="14.7265625" style="7" bestFit="1" customWidth="1"/>
    <col min="2062" max="2062" width="3.453125" style="7" customWidth="1"/>
    <col min="2063" max="2063" width="15.7265625" style="7" customWidth="1"/>
    <col min="2064" max="2064" width="21" style="7" customWidth="1"/>
    <col min="2065" max="2065" width="3.7265625" style="7" customWidth="1"/>
    <col min="2066" max="2066" width="16.7265625" style="7" customWidth="1"/>
    <col min="2067" max="2067" width="21.453125" style="7" customWidth="1"/>
    <col min="2068" max="2068" width="13.54296875" style="7" customWidth="1"/>
    <col min="2069" max="2069" width="2.26953125" style="7" customWidth="1"/>
    <col min="2070" max="2070" width="16.54296875" style="7" customWidth="1"/>
    <col min="2071" max="2071" width="14.54296875" style="7" customWidth="1"/>
    <col min="2072" max="2072" width="41.26953125" style="7" customWidth="1"/>
    <col min="2073" max="2073" width="9.26953125" style="7"/>
    <col min="2074" max="2079" width="17" style="7" customWidth="1"/>
    <col min="2080" max="2080" width="9.26953125" style="7" customWidth="1"/>
    <col min="2081" max="2308" width="9.26953125" style="7"/>
    <col min="2309" max="2309" width="16" style="7" customWidth="1"/>
    <col min="2310" max="2310" width="12.7265625" style="7" customWidth="1"/>
    <col min="2311" max="2311" width="12" style="7" customWidth="1"/>
    <col min="2312" max="2312" width="16" style="7" customWidth="1"/>
    <col min="2313" max="2313" width="55" style="7" bestFit="1" customWidth="1"/>
    <col min="2314" max="2314" width="3.26953125" style="7" customWidth="1"/>
    <col min="2315" max="2315" width="16" style="7" customWidth="1"/>
    <col min="2316" max="2316" width="16.26953125" style="7" customWidth="1"/>
    <col min="2317" max="2317" width="14.7265625" style="7" bestFit="1" customWidth="1"/>
    <col min="2318" max="2318" width="3.453125" style="7" customWidth="1"/>
    <col min="2319" max="2319" width="15.7265625" style="7" customWidth="1"/>
    <col min="2320" max="2320" width="21" style="7" customWidth="1"/>
    <col min="2321" max="2321" width="3.7265625" style="7" customWidth="1"/>
    <col min="2322" max="2322" width="16.7265625" style="7" customWidth="1"/>
    <col min="2323" max="2323" width="21.453125" style="7" customWidth="1"/>
    <col min="2324" max="2324" width="13.54296875" style="7" customWidth="1"/>
    <col min="2325" max="2325" width="2.26953125" style="7" customWidth="1"/>
    <col min="2326" max="2326" width="16.54296875" style="7" customWidth="1"/>
    <col min="2327" max="2327" width="14.54296875" style="7" customWidth="1"/>
    <col min="2328" max="2328" width="41.26953125" style="7" customWidth="1"/>
    <col min="2329" max="2329" width="9.26953125" style="7"/>
    <col min="2330" max="2335" width="17" style="7" customWidth="1"/>
    <col min="2336" max="2336" width="9.26953125" style="7" customWidth="1"/>
    <col min="2337" max="2564" width="9.26953125" style="7"/>
    <col min="2565" max="2565" width="16" style="7" customWidth="1"/>
    <col min="2566" max="2566" width="12.7265625" style="7" customWidth="1"/>
    <col min="2567" max="2567" width="12" style="7" customWidth="1"/>
    <col min="2568" max="2568" width="16" style="7" customWidth="1"/>
    <col min="2569" max="2569" width="55" style="7" bestFit="1" customWidth="1"/>
    <col min="2570" max="2570" width="3.26953125" style="7" customWidth="1"/>
    <col min="2571" max="2571" width="16" style="7" customWidth="1"/>
    <col min="2572" max="2572" width="16.26953125" style="7" customWidth="1"/>
    <col min="2573" max="2573" width="14.7265625" style="7" bestFit="1" customWidth="1"/>
    <col min="2574" max="2574" width="3.453125" style="7" customWidth="1"/>
    <col min="2575" max="2575" width="15.7265625" style="7" customWidth="1"/>
    <col min="2576" max="2576" width="21" style="7" customWidth="1"/>
    <col min="2577" max="2577" width="3.7265625" style="7" customWidth="1"/>
    <col min="2578" max="2578" width="16.7265625" style="7" customWidth="1"/>
    <col min="2579" max="2579" width="21.453125" style="7" customWidth="1"/>
    <col min="2580" max="2580" width="13.54296875" style="7" customWidth="1"/>
    <col min="2581" max="2581" width="2.26953125" style="7" customWidth="1"/>
    <col min="2582" max="2582" width="16.54296875" style="7" customWidth="1"/>
    <col min="2583" max="2583" width="14.54296875" style="7" customWidth="1"/>
    <col min="2584" max="2584" width="41.26953125" style="7" customWidth="1"/>
    <col min="2585" max="2585" width="9.26953125" style="7"/>
    <col min="2586" max="2591" width="17" style="7" customWidth="1"/>
    <col min="2592" max="2592" width="9.26953125" style="7" customWidth="1"/>
    <col min="2593" max="2820" width="9.26953125" style="7"/>
    <col min="2821" max="2821" width="16" style="7" customWidth="1"/>
    <col min="2822" max="2822" width="12.7265625" style="7" customWidth="1"/>
    <col min="2823" max="2823" width="12" style="7" customWidth="1"/>
    <col min="2824" max="2824" width="16" style="7" customWidth="1"/>
    <col min="2825" max="2825" width="55" style="7" bestFit="1" customWidth="1"/>
    <col min="2826" max="2826" width="3.26953125" style="7" customWidth="1"/>
    <col min="2827" max="2827" width="16" style="7" customWidth="1"/>
    <col min="2828" max="2828" width="16.26953125" style="7" customWidth="1"/>
    <col min="2829" max="2829" width="14.7265625" style="7" bestFit="1" customWidth="1"/>
    <col min="2830" max="2830" width="3.453125" style="7" customWidth="1"/>
    <col min="2831" max="2831" width="15.7265625" style="7" customWidth="1"/>
    <col min="2832" max="2832" width="21" style="7" customWidth="1"/>
    <col min="2833" max="2833" width="3.7265625" style="7" customWidth="1"/>
    <col min="2834" max="2834" width="16.7265625" style="7" customWidth="1"/>
    <col min="2835" max="2835" width="21.453125" style="7" customWidth="1"/>
    <col min="2836" max="2836" width="13.54296875" style="7" customWidth="1"/>
    <col min="2837" max="2837" width="2.26953125" style="7" customWidth="1"/>
    <col min="2838" max="2838" width="16.54296875" style="7" customWidth="1"/>
    <col min="2839" max="2839" width="14.54296875" style="7" customWidth="1"/>
    <col min="2840" max="2840" width="41.26953125" style="7" customWidth="1"/>
    <col min="2841" max="2841" width="9.26953125" style="7"/>
    <col min="2842" max="2847" width="17" style="7" customWidth="1"/>
    <col min="2848" max="2848" width="9.26953125" style="7" customWidth="1"/>
    <col min="2849" max="3076" width="9.26953125" style="7"/>
    <col min="3077" max="3077" width="16" style="7" customWidth="1"/>
    <col min="3078" max="3078" width="12.7265625" style="7" customWidth="1"/>
    <col min="3079" max="3079" width="12" style="7" customWidth="1"/>
    <col min="3080" max="3080" width="16" style="7" customWidth="1"/>
    <col min="3081" max="3081" width="55" style="7" bestFit="1" customWidth="1"/>
    <col min="3082" max="3082" width="3.26953125" style="7" customWidth="1"/>
    <col min="3083" max="3083" width="16" style="7" customWidth="1"/>
    <col min="3084" max="3084" width="16.26953125" style="7" customWidth="1"/>
    <col min="3085" max="3085" width="14.7265625" style="7" bestFit="1" customWidth="1"/>
    <col min="3086" max="3086" width="3.453125" style="7" customWidth="1"/>
    <col min="3087" max="3087" width="15.7265625" style="7" customWidth="1"/>
    <col min="3088" max="3088" width="21" style="7" customWidth="1"/>
    <col min="3089" max="3089" width="3.7265625" style="7" customWidth="1"/>
    <col min="3090" max="3090" width="16.7265625" style="7" customWidth="1"/>
    <col min="3091" max="3091" width="21.453125" style="7" customWidth="1"/>
    <col min="3092" max="3092" width="13.54296875" style="7" customWidth="1"/>
    <col min="3093" max="3093" width="2.26953125" style="7" customWidth="1"/>
    <col min="3094" max="3094" width="16.54296875" style="7" customWidth="1"/>
    <col min="3095" max="3095" width="14.54296875" style="7" customWidth="1"/>
    <col min="3096" max="3096" width="41.26953125" style="7" customWidth="1"/>
    <col min="3097" max="3097" width="9.26953125" style="7"/>
    <col min="3098" max="3103" width="17" style="7" customWidth="1"/>
    <col min="3104" max="3104" width="9.26953125" style="7" customWidth="1"/>
    <col min="3105" max="3332" width="9.26953125" style="7"/>
    <col min="3333" max="3333" width="16" style="7" customWidth="1"/>
    <col min="3334" max="3334" width="12.7265625" style="7" customWidth="1"/>
    <col min="3335" max="3335" width="12" style="7" customWidth="1"/>
    <col min="3336" max="3336" width="16" style="7" customWidth="1"/>
    <col min="3337" max="3337" width="55" style="7" bestFit="1" customWidth="1"/>
    <col min="3338" max="3338" width="3.26953125" style="7" customWidth="1"/>
    <col min="3339" max="3339" width="16" style="7" customWidth="1"/>
    <col min="3340" max="3340" width="16.26953125" style="7" customWidth="1"/>
    <col min="3341" max="3341" width="14.7265625" style="7" bestFit="1" customWidth="1"/>
    <col min="3342" max="3342" width="3.453125" style="7" customWidth="1"/>
    <col min="3343" max="3343" width="15.7265625" style="7" customWidth="1"/>
    <col min="3344" max="3344" width="21" style="7" customWidth="1"/>
    <col min="3345" max="3345" width="3.7265625" style="7" customWidth="1"/>
    <col min="3346" max="3346" width="16.7265625" style="7" customWidth="1"/>
    <col min="3347" max="3347" width="21.453125" style="7" customWidth="1"/>
    <col min="3348" max="3348" width="13.54296875" style="7" customWidth="1"/>
    <col min="3349" max="3349" width="2.26953125" style="7" customWidth="1"/>
    <col min="3350" max="3350" width="16.54296875" style="7" customWidth="1"/>
    <col min="3351" max="3351" width="14.54296875" style="7" customWidth="1"/>
    <col min="3352" max="3352" width="41.26953125" style="7" customWidth="1"/>
    <col min="3353" max="3353" width="9.26953125" style="7"/>
    <col min="3354" max="3359" width="17" style="7" customWidth="1"/>
    <col min="3360" max="3360" width="9.26953125" style="7" customWidth="1"/>
    <col min="3361" max="3588" width="9.26953125" style="7"/>
    <col min="3589" max="3589" width="16" style="7" customWidth="1"/>
    <col min="3590" max="3590" width="12.7265625" style="7" customWidth="1"/>
    <col min="3591" max="3591" width="12" style="7" customWidth="1"/>
    <col min="3592" max="3592" width="16" style="7" customWidth="1"/>
    <col min="3593" max="3593" width="55" style="7" bestFit="1" customWidth="1"/>
    <col min="3594" max="3594" width="3.26953125" style="7" customWidth="1"/>
    <col min="3595" max="3595" width="16" style="7" customWidth="1"/>
    <col min="3596" max="3596" width="16.26953125" style="7" customWidth="1"/>
    <col min="3597" max="3597" width="14.7265625" style="7" bestFit="1" customWidth="1"/>
    <col min="3598" max="3598" width="3.453125" style="7" customWidth="1"/>
    <col min="3599" max="3599" width="15.7265625" style="7" customWidth="1"/>
    <col min="3600" max="3600" width="21" style="7" customWidth="1"/>
    <col min="3601" max="3601" width="3.7265625" style="7" customWidth="1"/>
    <col min="3602" max="3602" width="16.7265625" style="7" customWidth="1"/>
    <col min="3603" max="3603" width="21.453125" style="7" customWidth="1"/>
    <col min="3604" max="3604" width="13.54296875" style="7" customWidth="1"/>
    <col min="3605" max="3605" width="2.26953125" style="7" customWidth="1"/>
    <col min="3606" max="3606" width="16.54296875" style="7" customWidth="1"/>
    <col min="3607" max="3607" width="14.54296875" style="7" customWidth="1"/>
    <col min="3608" max="3608" width="41.26953125" style="7" customWidth="1"/>
    <col min="3609" max="3609" width="9.26953125" style="7"/>
    <col min="3610" max="3615" width="17" style="7" customWidth="1"/>
    <col min="3616" max="3616" width="9.26953125" style="7" customWidth="1"/>
    <col min="3617" max="3844" width="9.26953125" style="7"/>
    <col min="3845" max="3845" width="16" style="7" customWidth="1"/>
    <col min="3846" max="3846" width="12.7265625" style="7" customWidth="1"/>
    <col min="3847" max="3847" width="12" style="7" customWidth="1"/>
    <col min="3848" max="3848" width="16" style="7" customWidth="1"/>
    <col min="3849" max="3849" width="55" style="7" bestFit="1" customWidth="1"/>
    <col min="3850" max="3850" width="3.26953125" style="7" customWidth="1"/>
    <col min="3851" max="3851" width="16" style="7" customWidth="1"/>
    <col min="3852" max="3852" width="16.26953125" style="7" customWidth="1"/>
    <col min="3853" max="3853" width="14.7265625" style="7" bestFit="1" customWidth="1"/>
    <col min="3854" max="3854" width="3.453125" style="7" customWidth="1"/>
    <col min="3855" max="3855" width="15.7265625" style="7" customWidth="1"/>
    <col min="3856" max="3856" width="21" style="7" customWidth="1"/>
    <col min="3857" max="3857" width="3.7265625" style="7" customWidth="1"/>
    <col min="3858" max="3858" width="16.7265625" style="7" customWidth="1"/>
    <col min="3859" max="3859" width="21.453125" style="7" customWidth="1"/>
    <col min="3860" max="3860" width="13.54296875" style="7" customWidth="1"/>
    <col min="3861" max="3861" width="2.26953125" style="7" customWidth="1"/>
    <col min="3862" max="3862" width="16.54296875" style="7" customWidth="1"/>
    <col min="3863" max="3863" width="14.54296875" style="7" customWidth="1"/>
    <col min="3864" max="3864" width="41.26953125" style="7" customWidth="1"/>
    <col min="3865" max="3865" width="9.26953125" style="7"/>
    <col min="3866" max="3871" width="17" style="7" customWidth="1"/>
    <col min="3872" max="3872" width="9.26953125" style="7" customWidth="1"/>
    <col min="3873" max="4100" width="9.26953125" style="7"/>
    <col min="4101" max="4101" width="16" style="7" customWidth="1"/>
    <col min="4102" max="4102" width="12.7265625" style="7" customWidth="1"/>
    <col min="4103" max="4103" width="12" style="7" customWidth="1"/>
    <col min="4104" max="4104" width="16" style="7" customWidth="1"/>
    <col min="4105" max="4105" width="55" style="7" bestFit="1" customWidth="1"/>
    <col min="4106" max="4106" width="3.26953125" style="7" customWidth="1"/>
    <col min="4107" max="4107" width="16" style="7" customWidth="1"/>
    <col min="4108" max="4108" width="16.26953125" style="7" customWidth="1"/>
    <col min="4109" max="4109" width="14.7265625" style="7" bestFit="1" customWidth="1"/>
    <col min="4110" max="4110" width="3.453125" style="7" customWidth="1"/>
    <col min="4111" max="4111" width="15.7265625" style="7" customWidth="1"/>
    <col min="4112" max="4112" width="21" style="7" customWidth="1"/>
    <col min="4113" max="4113" width="3.7265625" style="7" customWidth="1"/>
    <col min="4114" max="4114" width="16.7265625" style="7" customWidth="1"/>
    <col min="4115" max="4115" width="21.453125" style="7" customWidth="1"/>
    <col min="4116" max="4116" width="13.54296875" style="7" customWidth="1"/>
    <col min="4117" max="4117" width="2.26953125" style="7" customWidth="1"/>
    <col min="4118" max="4118" width="16.54296875" style="7" customWidth="1"/>
    <col min="4119" max="4119" width="14.54296875" style="7" customWidth="1"/>
    <col min="4120" max="4120" width="41.26953125" style="7" customWidth="1"/>
    <col min="4121" max="4121" width="9.26953125" style="7"/>
    <col min="4122" max="4127" width="17" style="7" customWidth="1"/>
    <col min="4128" max="4128" width="9.26953125" style="7" customWidth="1"/>
    <col min="4129" max="4356" width="9.26953125" style="7"/>
    <col min="4357" max="4357" width="16" style="7" customWidth="1"/>
    <col min="4358" max="4358" width="12.7265625" style="7" customWidth="1"/>
    <col min="4359" max="4359" width="12" style="7" customWidth="1"/>
    <col min="4360" max="4360" width="16" style="7" customWidth="1"/>
    <col min="4361" max="4361" width="55" style="7" bestFit="1" customWidth="1"/>
    <col min="4362" max="4362" width="3.26953125" style="7" customWidth="1"/>
    <col min="4363" max="4363" width="16" style="7" customWidth="1"/>
    <col min="4364" max="4364" width="16.26953125" style="7" customWidth="1"/>
    <col min="4365" max="4365" width="14.7265625" style="7" bestFit="1" customWidth="1"/>
    <col min="4366" max="4366" width="3.453125" style="7" customWidth="1"/>
    <col min="4367" max="4367" width="15.7265625" style="7" customWidth="1"/>
    <col min="4368" max="4368" width="21" style="7" customWidth="1"/>
    <col min="4369" max="4369" width="3.7265625" style="7" customWidth="1"/>
    <col min="4370" max="4370" width="16.7265625" style="7" customWidth="1"/>
    <col min="4371" max="4371" width="21.453125" style="7" customWidth="1"/>
    <col min="4372" max="4372" width="13.54296875" style="7" customWidth="1"/>
    <col min="4373" max="4373" width="2.26953125" style="7" customWidth="1"/>
    <col min="4374" max="4374" width="16.54296875" style="7" customWidth="1"/>
    <col min="4375" max="4375" width="14.54296875" style="7" customWidth="1"/>
    <col min="4376" max="4376" width="41.26953125" style="7" customWidth="1"/>
    <col min="4377" max="4377" width="9.26953125" style="7"/>
    <col min="4378" max="4383" width="17" style="7" customWidth="1"/>
    <col min="4384" max="4384" width="9.26953125" style="7" customWidth="1"/>
    <col min="4385" max="4612" width="9.26953125" style="7"/>
    <col min="4613" max="4613" width="16" style="7" customWidth="1"/>
    <col min="4614" max="4614" width="12.7265625" style="7" customWidth="1"/>
    <col min="4615" max="4615" width="12" style="7" customWidth="1"/>
    <col min="4616" max="4616" width="16" style="7" customWidth="1"/>
    <col min="4617" max="4617" width="55" style="7" bestFit="1" customWidth="1"/>
    <col min="4618" max="4618" width="3.26953125" style="7" customWidth="1"/>
    <col min="4619" max="4619" width="16" style="7" customWidth="1"/>
    <col min="4620" max="4620" width="16.26953125" style="7" customWidth="1"/>
    <col min="4621" max="4621" width="14.7265625" style="7" bestFit="1" customWidth="1"/>
    <col min="4622" max="4622" width="3.453125" style="7" customWidth="1"/>
    <col min="4623" max="4623" width="15.7265625" style="7" customWidth="1"/>
    <col min="4624" max="4624" width="21" style="7" customWidth="1"/>
    <col min="4625" max="4625" width="3.7265625" style="7" customWidth="1"/>
    <col min="4626" max="4626" width="16.7265625" style="7" customWidth="1"/>
    <col min="4627" max="4627" width="21.453125" style="7" customWidth="1"/>
    <col min="4628" max="4628" width="13.54296875" style="7" customWidth="1"/>
    <col min="4629" max="4629" width="2.26953125" style="7" customWidth="1"/>
    <col min="4630" max="4630" width="16.54296875" style="7" customWidth="1"/>
    <col min="4631" max="4631" width="14.54296875" style="7" customWidth="1"/>
    <col min="4632" max="4632" width="41.26953125" style="7" customWidth="1"/>
    <col min="4633" max="4633" width="9.26953125" style="7"/>
    <col min="4634" max="4639" width="17" style="7" customWidth="1"/>
    <col min="4640" max="4640" width="9.26953125" style="7" customWidth="1"/>
    <col min="4641" max="4868" width="9.26953125" style="7"/>
    <col min="4869" max="4869" width="16" style="7" customWidth="1"/>
    <col min="4870" max="4870" width="12.7265625" style="7" customWidth="1"/>
    <col min="4871" max="4871" width="12" style="7" customWidth="1"/>
    <col min="4872" max="4872" width="16" style="7" customWidth="1"/>
    <col min="4873" max="4873" width="55" style="7" bestFit="1" customWidth="1"/>
    <col min="4874" max="4874" width="3.26953125" style="7" customWidth="1"/>
    <col min="4875" max="4875" width="16" style="7" customWidth="1"/>
    <col min="4876" max="4876" width="16.26953125" style="7" customWidth="1"/>
    <col min="4877" max="4877" width="14.7265625" style="7" bestFit="1" customWidth="1"/>
    <col min="4878" max="4878" width="3.453125" style="7" customWidth="1"/>
    <col min="4879" max="4879" width="15.7265625" style="7" customWidth="1"/>
    <col min="4880" max="4880" width="21" style="7" customWidth="1"/>
    <col min="4881" max="4881" width="3.7265625" style="7" customWidth="1"/>
    <col min="4882" max="4882" width="16.7265625" style="7" customWidth="1"/>
    <col min="4883" max="4883" width="21.453125" style="7" customWidth="1"/>
    <col min="4884" max="4884" width="13.54296875" style="7" customWidth="1"/>
    <col min="4885" max="4885" width="2.26953125" style="7" customWidth="1"/>
    <col min="4886" max="4886" width="16.54296875" style="7" customWidth="1"/>
    <col min="4887" max="4887" width="14.54296875" style="7" customWidth="1"/>
    <col min="4888" max="4888" width="41.26953125" style="7" customWidth="1"/>
    <col min="4889" max="4889" width="9.26953125" style="7"/>
    <col min="4890" max="4895" width="17" style="7" customWidth="1"/>
    <col min="4896" max="4896" width="9.26953125" style="7" customWidth="1"/>
    <col min="4897" max="5124" width="9.26953125" style="7"/>
    <col min="5125" max="5125" width="16" style="7" customWidth="1"/>
    <col min="5126" max="5126" width="12.7265625" style="7" customWidth="1"/>
    <col min="5127" max="5127" width="12" style="7" customWidth="1"/>
    <col min="5128" max="5128" width="16" style="7" customWidth="1"/>
    <col min="5129" max="5129" width="55" style="7" bestFit="1" customWidth="1"/>
    <col min="5130" max="5130" width="3.26953125" style="7" customWidth="1"/>
    <col min="5131" max="5131" width="16" style="7" customWidth="1"/>
    <col min="5132" max="5132" width="16.26953125" style="7" customWidth="1"/>
    <col min="5133" max="5133" width="14.7265625" style="7" bestFit="1" customWidth="1"/>
    <col min="5134" max="5134" width="3.453125" style="7" customWidth="1"/>
    <col min="5135" max="5135" width="15.7265625" style="7" customWidth="1"/>
    <col min="5136" max="5136" width="21" style="7" customWidth="1"/>
    <col min="5137" max="5137" width="3.7265625" style="7" customWidth="1"/>
    <col min="5138" max="5138" width="16.7265625" style="7" customWidth="1"/>
    <col min="5139" max="5139" width="21.453125" style="7" customWidth="1"/>
    <col min="5140" max="5140" width="13.54296875" style="7" customWidth="1"/>
    <col min="5141" max="5141" width="2.26953125" style="7" customWidth="1"/>
    <col min="5142" max="5142" width="16.54296875" style="7" customWidth="1"/>
    <col min="5143" max="5143" width="14.54296875" style="7" customWidth="1"/>
    <col min="5144" max="5144" width="41.26953125" style="7" customWidth="1"/>
    <col min="5145" max="5145" width="9.26953125" style="7"/>
    <col min="5146" max="5151" width="17" style="7" customWidth="1"/>
    <col min="5152" max="5152" width="9.26953125" style="7" customWidth="1"/>
    <col min="5153" max="5380" width="9.26953125" style="7"/>
    <col min="5381" max="5381" width="16" style="7" customWidth="1"/>
    <col min="5382" max="5382" width="12.7265625" style="7" customWidth="1"/>
    <col min="5383" max="5383" width="12" style="7" customWidth="1"/>
    <col min="5384" max="5384" width="16" style="7" customWidth="1"/>
    <col min="5385" max="5385" width="55" style="7" bestFit="1" customWidth="1"/>
    <col min="5386" max="5386" width="3.26953125" style="7" customWidth="1"/>
    <col min="5387" max="5387" width="16" style="7" customWidth="1"/>
    <col min="5388" max="5388" width="16.26953125" style="7" customWidth="1"/>
    <col min="5389" max="5389" width="14.7265625" style="7" bestFit="1" customWidth="1"/>
    <col min="5390" max="5390" width="3.453125" style="7" customWidth="1"/>
    <col min="5391" max="5391" width="15.7265625" style="7" customWidth="1"/>
    <col min="5392" max="5392" width="21" style="7" customWidth="1"/>
    <col min="5393" max="5393" width="3.7265625" style="7" customWidth="1"/>
    <col min="5394" max="5394" width="16.7265625" style="7" customWidth="1"/>
    <col min="5395" max="5395" width="21.453125" style="7" customWidth="1"/>
    <col min="5396" max="5396" width="13.54296875" style="7" customWidth="1"/>
    <col min="5397" max="5397" width="2.26953125" style="7" customWidth="1"/>
    <col min="5398" max="5398" width="16.54296875" style="7" customWidth="1"/>
    <col min="5399" max="5399" width="14.54296875" style="7" customWidth="1"/>
    <col min="5400" max="5400" width="41.26953125" style="7" customWidth="1"/>
    <col min="5401" max="5401" width="9.26953125" style="7"/>
    <col min="5402" max="5407" width="17" style="7" customWidth="1"/>
    <col min="5408" max="5408" width="9.26953125" style="7" customWidth="1"/>
    <col min="5409" max="5636" width="9.26953125" style="7"/>
    <col min="5637" max="5637" width="16" style="7" customWidth="1"/>
    <col min="5638" max="5638" width="12.7265625" style="7" customWidth="1"/>
    <col min="5639" max="5639" width="12" style="7" customWidth="1"/>
    <col min="5640" max="5640" width="16" style="7" customWidth="1"/>
    <col min="5641" max="5641" width="55" style="7" bestFit="1" customWidth="1"/>
    <col min="5642" max="5642" width="3.26953125" style="7" customWidth="1"/>
    <col min="5643" max="5643" width="16" style="7" customWidth="1"/>
    <col min="5644" max="5644" width="16.26953125" style="7" customWidth="1"/>
    <col min="5645" max="5645" width="14.7265625" style="7" bestFit="1" customWidth="1"/>
    <col min="5646" max="5646" width="3.453125" style="7" customWidth="1"/>
    <col min="5647" max="5647" width="15.7265625" style="7" customWidth="1"/>
    <col min="5648" max="5648" width="21" style="7" customWidth="1"/>
    <col min="5649" max="5649" width="3.7265625" style="7" customWidth="1"/>
    <col min="5650" max="5650" width="16.7265625" style="7" customWidth="1"/>
    <col min="5651" max="5651" width="21.453125" style="7" customWidth="1"/>
    <col min="5652" max="5652" width="13.54296875" style="7" customWidth="1"/>
    <col min="5653" max="5653" width="2.26953125" style="7" customWidth="1"/>
    <col min="5654" max="5654" width="16.54296875" style="7" customWidth="1"/>
    <col min="5655" max="5655" width="14.54296875" style="7" customWidth="1"/>
    <col min="5656" max="5656" width="41.26953125" style="7" customWidth="1"/>
    <col min="5657" max="5657" width="9.26953125" style="7"/>
    <col min="5658" max="5663" width="17" style="7" customWidth="1"/>
    <col min="5664" max="5664" width="9.26953125" style="7" customWidth="1"/>
    <col min="5665" max="5892" width="9.26953125" style="7"/>
    <col min="5893" max="5893" width="16" style="7" customWidth="1"/>
    <col min="5894" max="5894" width="12.7265625" style="7" customWidth="1"/>
    <col min="5895" max="5895" width="12" style="7" customWidth="1"/>
    <col min="5896" max="5896" width="16" style="7" customWidth="1"/>
    <col min="5897" max="5897" width="55" style="7" bestFit="1" customWidth="1"/>
    <col min="5898" max="5898" width="3.26953125" style="7" customWidth="1"/>
    <col min="5899" max="5899" width="16" style="7" customWidth="1"/>
    <col min="5900" max="5900" width="16.26953125" style="7" customWidth="1"/>
    <col min="5901" max="5901" width="14.7265625" style="7" bestFit="1" customWidth="1"/>
    <col min="5902" max="5902" width="3.453125" style="7" customWidth="1"/>
    <col min="5903" max="5903" width="15.7265625" style="7" customWidth="1"/>
    <col min="5904" max="5904" width="21" style="7" customWidth="1"/>
    <col min="5905" max="5905" width="3.7265625" style="7" customWidth="1"/>
    <col min="5906" max="5906" width="16.7265625" style="7" customWidth="1"/>
    <col min="5907" max="5907" width="21.453125" style="7" customWidth="1"/>
    <col min="5908" max="5908" width="13.54296875" style="7" customWidth="1"/>
    <col min="5909" max="5909" width="2.26953125" style="7" customWidth="1"/>
    <col min="5910" max="5910" width="16.54296875" style="7" customWidth="1"/>
    <col min="5911" max="5911" width="14.54296875" style="7" customWidth="1"/>
    <col min="5912" max="5912" width="41.26953125" style="7" customWidth="1"/>
    <col min="5913" max="5913" width="9.26953125" style="7"/>
    <col min="5914" max="5919" width="17" style="7" customWidth="1"/>
    <col min="5920" max="5920" width="9.26953125" style="7" customWidth="1"/>
    <col min="5921" max="6148" width="9.26953125" style="7"/>
    <col min="6149" max="6149" width="16" style="7" customWidth="1"/>
    <col min="6150" max="6150" width="12.7265625" style="7" customWidth="1"/>
    <col min="6151" max="6151" width="12" style="7" customWidth="1"/>
    <col min="6152" max="6152" width="16" style="7" customWidth="1"/>
    <col min="6153" max="6153" width="55" style="7" bestFit="1" customWidth="1"/>
    <col min="6154" max="6154" width="3.26953125" style="7" customWidth="1"/>
    <col min="6155" max="6155" width="16" style="7" customWidth="1"/>
    <col min="6156" max="6156" width="16.26953125" style="7" customWidth="1"/>
    <col min="6157" max="6157" width="14.7265625" style="7" bestFit="1" customWidth="1"/>
    <col min="6158" max="6158" width="3.453125" style="7" customWidth="1"/>
    <col min="6159" max="6159" width="15.7265625" style="7" customWidth="1"/>
    <col min="6160" max="6160" width="21" style="7" customWidth="1"/>
    <col min="6161" max="6161" width="3.7265625" style="7" customWidth="1"/>
    <col min="6162" max="6162" width="16.7265625" style="7" customWidth="1"/>
    <col min="6163" max="6163" width="21.453125" style="7" customWidth="1"/>
    <col min="6164" max="6164" width="13.54296875" style="7" customWidth="1"/>
    <col min="6165" max="6165" width="2.26953125" style="7" customWidth="1"/>
    <col min="6166" max="6166" width="16.54296875" style="7" customWidth="1"/>
    <col min="6167" max="6167" width="14.54296875" style="7" customWidth="1"/>
    <col min="6168" max="6168" width="41.26953125" style="7" customWidth="1"/>
    <col min="6169" max="6169" width="9.26953125" style="7"/>
    <col min="6170" max="6175" width="17" style="7" customWidth="1"/>
    <col min="6176" max="6176" width="9.26953125" style="7" customWidth="1"/>
    <col min="6177" max="6404" width="9.26953125" style="7"/>
    <col min="6405" max="6405" width="16" style="7" customWidth="1"/>
    <col min="6406" max="6406" width="12.7265625" style="7" customWidth="1"/>
    <col min="6407" max="6407" width="12" style="7" customWidth="1"/>
    <col min="6408" max="6408" width="16" style="7" customWidth="1"/>
    <col min="6409" max="6409" width="55" style="7" bestFit="1" customWidth="1"/>
    <col min="6410" max="6410" width="3.26953125" style="7" customWidth="1"/>
    <col min="6411" max="6411" width="16" style="7" customWidth="1"/>
    <col min="6412" max="6412" width="16.26953125" style="7" customWidth="1"/>
    <col min="6413" max="6413" width="14.7265625" style="7" bestFit="1" customWidth="1"/>
    <col min="6414" max="6414" width="3.453125" style="7" customWidth="1"/>
    <col min="6415" max="6415" width="15.7265625" style="7" customWidth="1"/>
    <col min="6416" max="6416" width="21" style="7" customWidth="1"/>
    <col min="6417" max="6417" width="3.7265625" style="7" customWidth="1"/>
    <col min="6418" max="6418" width="16.7265625" style="7" customWidth="1"/>
    <col min="6419" max="6419" width="21.453125" style="7" customWidth="1"/>
    <col min="6420" max="6420" width="13.54296875" style="7" customWidth="1"/>
    <col min="6421" max="6421" width="2.26953125" style="7" customWidth="1"/>
    <col min="6422" max="6422" width="16.54296875" style="7" customWidth="1"/>
    <col min="6423" max="6423" width="14.54296875" style="7" customWidth="1"/>
    <col min="6424" max="6424" width="41.26953125" style="7" customWidth="1"/>
    <col min="6425" max="6425" width="9.26953125" style="7"/>
    <col min="6426" max="6431" width="17" style="7" customWidth="1"/>
    <col min="6432" max="6432" width="9.26953125" style="7" customWidth="1"/>
    <col min="6433" max="6660" width="9.26953125" style="7"/>
    <col min="6661" max="6661" width="16" style="7" customWidth="1"/>
    <col min="6662" max="6662" width="12.7265625" style="7" customWidth="1"/>
    <col min="6663" max="6663" width="12" style="7" customWidth="1"/>
    <col min="6664" max="6664" width="16" style="7" customWidth="1"/>
    <col min="6665" max="6665" width="55" style="7" bestFit="1" customWidth="1"/>
    <col min="6666" max="6666" width="3.26953125" style="7" customWidth="1"/>
    <col min="6667" max="6667" width="16" style="7" customWidth="1"/>
    <col min="6668" max="6668" width="16.26953125" style="7" customWidth="1"/>
    <col min="6669" max="6669" width="14.7265625" style="7" bestFit="1" customWidth="1"/>
    <col min="6670" max="6670" width="3.453125" style="7" customWidth="1"/>
    <col min="6671" max="6671" width="15.7265625" style="7" customWidth="1"/>
    <col min="6672" max="6672" width="21" style="7" customWidth="1"/>
    <col min="6673" max="6673" width="3.7265625" style="7" customWidth="1"/>
    <col min="6674" max="6674" width="16.7265625" style="7" customWidth="1"/>
    <col min="6675" max="6675" width="21.453125" style="7" customWidth="1"/>
    <col min="6676" max="6676" width="13.54296875" style="7" customWidth="1"/>
    <col min="6677" max="6677" width="2.26953125" style="7" customWidth="1"/>
    <col min="6678" max="6678" width="16.54296875" style="7" customWidth="1"/>
    <col min="6679" max="6679" width="14.54296875" style="7" customWidth="1"/>
    <col min="6680" max="6680" width="41.26953125" style="7" customWidth="1"/>
    <col min="6681" max="6681" width="9.26953125" style="7"/>
    <col min="6682" max="6687" width="17" style="7" customWidth="1"/>
    <col min="6688" max="6688" width="9.26953125" style="7" customWidth="1"/>
    <col min="6689" max="6916" width="9.26953125" style="7"/>
    <col min="6917" max="6917" width="16" style="7" customWidth="1"/>
    <col min="6918" max="6918" width="12.7265625" style="7" customWidth="1"/>
    <col min="6919" max="6919" width="12" style="7" customWidth="1"/>
    <col min="6920" max="6920" width="16" style="7" customWidth="1"/>
    <col min="6921" max="6921" width="55" style="7" bestFit="1" customWidth="1"/>
    <col min="6922" max="6922" width="3.26953125" style="7" customWidth="1"/>
    <col min="6923" max="6923" width="16" style="7" customWidth="1"/>
    <col min="6924" max="6924" width="16.26953125" style="7" customWidth="1"/>
    <col min="6925" max="6925" width="14.7265625" style="7" bestFit="1" customWidth="1"/>
    <col min="6926" max="6926" width="3.453125" style="7" customWidth="1"/>
    <col min="6927" max="6927" width="15.7265625" style="7" customWidth="1"/>
    <col min="6928" max="6928" width="21" style="7" customWidth="1"/>
    <col min="6929" max="6929" width="3.7265625" style="7" customWidth="1"/>
    <col min="6930" max="6930" width="16.7265625" style="7" customWidth="1"/>
    <col min="6931" max="6931" width="21.453125" style="7" customWidth="1"/>
    <col min="6932" max="6932" width="13.54296875" style="7" customWidth="1"/>
    <col min="6933" max="6933" width="2.26953125" style="7" customWidth="1"/>
    <col min="6934" max="6934" width="16.54296875" style="7" customWidth="1"/>
    <col min="6935" max="6935" width="14.54296875" style="7" customWidth="1"/>
    <col min="6936" max="6936" width="41.26953125" style="7" customWidth="1"/>
    <col min="6937" max="6937" width="9.26953125" style="7"/>
    <col min="6938" max="6943" width="17" style="7" customWidth="1"/>
    <col min="6944" max="6944" width="9.26953125" style="7" customWidth="1"/>
    <col min="6945" max="7172" width="9.26953125" style="7"/>
    <col min="7173" max="7173" width="16" style="7" customWidth="1"/>
    <col min="7174" max="7174" width="12.7265625" style="7" customWidth="1"/>
    <col min="7175" max="7175" width="12" style="7" customWidth="1"/>
    <col min="7176" max="7176" width="16" style="7" customWidth="1"/>
    <col min="7177" max="7177" width="55" style="7" bestFit="1" customWidth="1"/>
    <col min="7178" max="7178" width="3.26953125" style="7" customWidth="1"/>
    <col min="7179" max="7179" width="16" style="7" customWidth="1"/>
    <col min="7180" max="7180" width="16.26953125" style="7" customWidth="1"/>
    <col min="7181" max="7181" width="14.7265625" style="7" bestFit="1" customWidth="1"/>
    <col min="7182" max="7182" width="3.453125" style="7" customWidth="1"/>
    <col min="7183" max="7183" width="15.7265625" style="7" customWidth="1"/>
    <col min="7184" max="7184" width="21" style="7" customWidth="1"/>
    <col min="7185" max="7185" width="3.7265625" style="7" customWidth="1"/>
    <col min="7186" max="7186" width="16.7265625" style="7" customWidth="1"/>
    <col min="7187" max="7187" width="21.453125" style="7" customWidth="1"/>
    <col min="7188" max="7188" width="13.54296875" style="7" customWidth="1"/>
    <col min="7189" max="7189" width="2.26953125" style="7" customWidth="1"/>
    <col min="7190" max="7190" width="16.54296875" style="7" customWidth="1"/>
    <col min="7191" max="7191" width="14.54296875" style="7" customWidth="1"/>
    <col min="7192" max="7192" width="41.26953125" style="7" customWidth="1"/>
    <col min="7193" max="7193" width="9.26953125" style="7"/>
    <col min="7194" max="7199" width="17" style="7" customWidth="1"/>
    <col min="7200" max="7200" width="9.26953125" style="7" customWidth="1"/>
    <col min="7201" max="7428" width="9.26953125" style="7"/>
    <col min="7429" max="7429" width="16" style="7" customWidth="1"/>
    <col min="7430" max="7430" width="12.7265625" style="7" customWidth="1"/>
    <col min="7431" max="7431" width="12" style="7" customWidth="1"/>
    <col min="7432" max="7432" width="16" style="7" customWidth="1"/>
    <col min="7433" max="7433" width="55" style="7" bestFit="1" customWidth="1"/>
    <col min="7434" max="7434" width="3.26953125" style="7" customWidth="1"/>
    <col min="7435" max="7435" width="16" style="7" customWidth="1"/>
    <col min="7436" max="7436" width="16.26953125" style="7" customWidth="1"/>
    <col min="7437" max="7437" width="14.7265625" style="7" bestFit="1" customWidth="1"/>
    <col min="7438" max="7438" width="3.453125" style="7" customWidth="1"/>
    <col min="7439" max="7439" width="15.7265625" style="7" customWidth="1"/>
    <col min="7440" max="7440" width="21" style="7" customWidth="1"/>
    <col min="7441" max="7441" width="3.7265625" style="7" customWidth="1"/>
    <col min="7442" max="7442" width="16.7265625" style="7" customWidth="1"/>
    <col min="7443" max="7443" width="21.453125" style="7" customWidth="1"/>
    <col min="7444" max="7444" width="13.54296875" style="7" customWidth="1"/>
    <col min="7445" max="7445" width="2.26953125" style="7" customWidth="1"/>
    <col min="7446" max="7446" width="16.54296875" style="7" customWidth="1"/>
    <col min="7447" max="7447" width="14.54296875" style="7" customWidth="1"/>
    <col min="7448" max="7448" width="41.26953125" style="7" customWidth="1"/>
    <col min="7449" max="7449" width="9.26953125" style="7"/>
    <col min="7450" max="7455" width="17" style="7" customWidth="1"/>
    <col min="7456" max="7456" width="9.26953125" style="7" customWidth="1"/>
    <col min="7457" max="7684" width="9.26953125" style="7"/>
    <col min="7685" max="7685" width="16" style="7" customWidth="1"/>
    <col min="7686" max="7686" width="12.7265625" style="7" customWidth="1"/>
    <col min="7687" max="7687" width="12" style="7" customWidth="1"/>
    <col min="7688" max="7688" width="16" style="7" customWidth="1"/>
    <col min="7689" max="7689" width="55" style="7" bestFit="1" customWidth="1"/>
    <col min="7690" max="7690" width="3.26953125" style="7" customWidth="1"/>
    <col min="7691" max="7691" width="16" style="7" customWidth="1"/>
    <col min="7692" max="7692" width="16.26953125" style="7" customWidth="1"/>
    <col min="7693" max="7693" width="14.7265625" style="7" bestFit="1" customWidth="1"/>
    <col min="7694" max="7694" width="3.453125" style="7" customWidth="1"/>
    <col min="7695" max="7695" width="15.7265625" style="7" customWidth="1"/>
    <col min="7696" max="7696" width="21" style="7" customWidth="1"/>
    <col min="7697" max="7697" width="3.7265625" style="7" customWidth="1"/>
    <col min="7698" max="7698" width="16.7265625" style="7" customWidth="1"/>
    <col min="7699" max="7699" width="21.453125" style="7" customWidth="1"/>
    <col min="7700" max="7700" width="13.54296875" style="7" customWidth="1"/>
    <col min="7701" max="7701" width="2.26953125" style="7" customWidth="1"/>
    <col min="7702" max="7702" width="16.54296875" style="7" customWidth="1"/>
    <col min="7703" max="7703" width="14.54296875" style="7" customWidth="1"/>
    <col min="7704" max="7704" width="41.26953125" style="7" customWidth="1"/>
    <col min="7705" max="7705" width="9.26953125" style="7"/>
    <col min="7706" max="7711" width="17" style="7" customWidth="1"/>
    <col min="7712" max="7712" width="9.26953125" style="7" customWidth="1"/>
    <col min="7713" max="7940" width="9.26953125" style="7"/>
    <col min="7941" max="7941" width="16" style="7" customWidth="1"/>
    <col min="7942" max="7942" width="12.7265625" style="7" customWidth="1"/>
    <col min="7943" max="7943" width="12" style="7" customWidth="1"/>
    <col min="7944" max="7944" width="16" style="7" customWidth="1"/>
    <col min="7945" max="7945" width="55" style="7" bestFit="1" customWidth="1"/>
    <col min="7946" max="7946" width="3.26953125" style="7" customWidth="1"/>
    <col min="7947" max="7947" width="16" style="7" customWidth="1"/>
    <col min="7948" max="7948" width="16.26953125" style="7" customWidth="1"/>
    <col min="7949" max="7949" width="14.7265625" style="7" bestFit="1" customWidth="1"/>
    <col min="7950" max="7950" width="3.453125" style="7" customWidth="1"/>
    <col min="7951" max="7951" width="15.7265625" style="7" customWidth="1"/>
    <col min="7952" max="7952" width="21" style="7" customWidth="1"/>
    <col min="7953" max="7953" width="3.7265625" style="7" customWidth="1"/>
    <col min="7954" max="7954" width="16.7265625" style="7" customWidth="1"/>
    <col min="7955" max="7955" width="21.453125" style="7" customWidth="1"/>
    <col min="7956" max="7956" width="13.54296875" style="7" customWidth="1"/>
    <col min="7957" max="7957" width="2.26953125" style="7" customWidth="1"/>
    <col min="7958" max="7958" width="16.54296875" style="7" customWidth="1"/>
    <col min="7959" max="7959" width="14.54296875" style="7" customWidth="1"/>
    <col min="7960" max="7960" width="41.26953125" style="7" customWidth="1"/>
    <col min="7961" max="7961" width="9.26953125" style="7"/>
    <col min="7962" max="7967" width="17" style="7" customWidth="1"/>
    <col min="7968" max="7968" width="9.26953125" style="7" customWidth="1"/>
    <col min="7969" max="8196" width="9.26953125" style="7"/>
    <col min="8197" max="8197" width="16" style="7" customWidth="1"/>
    <col min="8198" max="8198" width="12.7265625" style="7" customWidth="1"/>
    <col min="8199" max="8199" width="12" style="7" customWidth="1"/>
    <col min="8200" max="8200" width="16" style="7" customWidth="1"/>
    <col min="8201" max="8201" width="55" style="7" bestFit="1" customWidth="1"/>
    <col min="8202" max="8202" width="3.26953125" style="7" customWidth="1"/>
    <col min="8203" max="8203" width="16" style="7" customWidth="1"/>
    <col min="8204" max="8204" width="16.26953125" style="7" customWidth="1"/>
    <col min="8205" max="8205" width="14.7265625" style="7" bestFit="1" customWidth="1"/>
    <col min="8206" max="8206" width="3.453125" style="7" customWidth="1"/>
    <col min="8207" max="8207" width="15.7265625" style="7" customWidth="1"/>
    <col min="8208" max="8208" width="21" style="7" customWidth="1"/>
    <col min="8209" max="8209" width="3.7265625" style="7" customWidth="1"/>
    <col min="8210" max="8210" width="16.7265625" style="7" customWidth="1"/>
    <col min="8211" max="8211" width="21.453125" style="7" customWidth="1"/>
    <col min="8212" max="8212" width="13.54296875" style="7" customWidth="1"/>
    <col min="8213" max="8213" width="2.26953125" style="7" customWidth="1"/>
    <col min="8214" max="8214" width="16.54296875" style="7" customWidth="1"/>
    <col min="8215" max="8215" width="14.54296875" style="7" customWidth="1"/>
    <col min="8216" max="8216" width="41.26953125" style="7" customWidth="1"/>
    <col min="8217" max="8217" width="9.26953125" style="7"/>
    <col min="8218" max="8223" width="17" style="7" customWidth="1"/>
    <col min="8224" max="8224" width="9.26953125" style="7" customWidth="1"/>
    <col min="8225" max="8452" width="9.26953125" style="7"/>
    <col min="8453" max="8453" width="16" style="7" customWidth="1"/>
    <col min="8454" max="8454" width="12.7265625" style="7" customWidth="1"/>
    <col min="8455" max="8455" width="12" style="7" customWidth="1"/>
    <col min="8456" max="8456" width="16" style="7" customWidth="1"/>
    <col min="8457" max="8457" width="55" style="7" bestFit="1" customWidth="1"/>
    <col min="8458" max="8458" width="3.26953125" style="7" customWidth="1"/>
    <col min="8459" max="8459" width="16" style="7" customWidth="1"/>
    <col min="8460" max="8460" width="16.26953125" style="7" customWidth="1"/>
    <col min="8461" max="8461" width="14.7265625" style="7" bestFit="1" customWidth="1"/>
    <col min="8462" max="8462" width="3.453125" style="7" customWidth="1"/>
    <col min="8463" max="8463" width="15.7265625" style="7" customWidth="1"/>
    <col min="8464" max="8464" width="21" style="7" customWidth="1"/>
    <col min="8465" max="8465" width="3.7265625" style="7" customWidth="1"/>
    <col min="8466" max="8466" width="16.7265625" style="7" customWidth="1"/>
    <col min="8467" max="8467" width="21.453125" style="7" customWidth="1"/>
    <col min="8468" max="8468" width="13.54296875" style="7" customWidth="1"/>
    <col min="8469" max="8469" width="2.26953125" style="7" customWidth="1"/>
    <col min="8470" max="8470" width="16.54296875" style="7" customWidth="1"/>
    <col min="8471" max="8471" width="14.54296875" style="7" customWidth="1"/>
    <col min="8472" max="8472" width="41.26953125" style="7" customWidth="1"/>
    <col min="8473" max="8473" width="9.26953125" style="7"/>
    <col min="8474" max="8479" width="17" style="7" customWidth="1"/>
    <col min="8480" max="8480" width="9.26953125" style="7" customWidth="1"/>
    <col min="8481" max="8708" width="9.26953125" style="7"/>
    <col min="8709" max="8709" width="16" style="7" customWidth="1"/>
    <col min="8710" max="8710" width="12.7265625" style="7" customWidth="1"/>
    <col min="8711" max="8711" width="12" style="7" customWidth="1"/>
    <col min="8712" max="8712" width="16" style="7" customWidth="1"/>
    <col min="8713" max="8713" width="55" style="7" bestFit="1" customWidth="1"/>
    <col min="8714" max="8714" width="3.26953125" style="7" customWidth="1"/>
    <col min="8715" max="8715" width="16" style="7" customWidth="1"/>
    <col min="8716" max="8716" width="16.26953125" style="7" customWidth="1"/>
    <col min="8717" max="8717" width="14.7265625" style="7" bestFit="1" customWidth="1"/>
    <col min="8718" max="8718" width="3.453125" style="7" customWidth="1"/>
    <col min="8719" max="8719" width="15.7265625" style="7" customWidth="1"/>
    <col min="8720" max="8720" width="21" style="7" customWidth="1"/>
    <col min="8721" max="8721" width="3.7265625" style="7" customWidth="1"/>
    <col min="8722" max="8722" width="16.7265625" style="7" customWidth="1"/>
    <col min="8723" max="8723" width="21.453125" style="7" customWidth="1"/>
    <col min="8724" max="8724" width="13.54296875" style="7" customWidth="1"/>
    <col min="8725" max="8725" width="2.26953125" style="7" customWidth="1"/>
    <col min="8726" max="8726" width="16.54296875" style="7" customWidth="1"/>
    <col min="8727" max="8727" width="14.54296875" style="7" customWidth="1"/>
    <col min="8728" max="8728" width="41.26953125" style="7" customWidth="1"/>
    <col min="8729" max="8729" width="9.26953125" style="7"/>
    <col min="8730" max="8735" width="17" style="7" customWidth="1"/>
    <col min="8736" max="8736" width="9.26953125" style="7" customWidth="1"/>
    <col min="8737" max="8964" width="9.26953125" style="7"/>
    <col min="8965" max="8965" width="16" style="7" customWidth="1"/>
    <col min="8966" max="8966" width="12.7265625" style="7" customWidth="1"/>
    <col min="8967" max="8967" width="12" style="7" customWidth="1"/>
    <col min="8968" max="8968" width="16" style="7" customWidth="1"/>
    <col min="8969" max="8969" width="55" style="7" bestFit="1" customWidth="1"/>
    <col min="8970" max="8970" width="3.26953125" style="7" customWidth="1"/>
    <col min="8971" max="8971" width="16" style="7" customWidth="1"/>
    <col min="8972" max="8972" width="16.26953125" style="7" customWidth="1"/>
    <col min="8973" max="8973" width="14.7265625" style="7" bestFit="1" customWidth="1"/>
    <col min="8974" max="8974" width="3.453125" style="7" customWidth="1"/>
    <col min="8975" max="8975" width="15.7265625" style="7" customWidth="1"/>
    <col min="8976" max="8976" width="21" style="7" customWidth="1"/>
    <col min="8977" max="8977" width="3.7265625" style="7" customWidth="1"/>
    <col min="8978" max="8978" width="16.7265625" style="7" customWidth="1"/>
    <col min="8979" max="8979" width="21.453125" style="7" customWidth="1"/>
    <col min="8980" max="8980" width="13.54296875" style="7" customWidth="1"/>
    <col min="8981" max="8981" width="2.26953125" style="7" customWidth="1"/>
    <col min="8982" max="8982" width="16.54296875" style="7" customWidth="1"/>
    <col min="8983" max="8983" width="14.54296875" style="7" customWidth="1"/>
    <col min="8984" max="8984" width="41.26953125" style="7" customWidth="1"/>
    <col min="8985" max="8985" width="9.26953125" style="7"/>
    <col min="8986" max="8991" width="17" style="7" customWidth="1"/>
    <col min="8992" max="8992" width="9.26953125" style="7" customWidth="1"/>
    <col min="8993" max="9220" width="9.26953125" style="7"/>
    <col min="9221" max="9221" width="16" style="7" customWidth="1"/>
    <col min="9222" max="9222" width="12.7265625" style="7" customWidth="1"/>
    <col min="9223" max="9223" width="12" style="7" customWidth="1"/>
    <col min="9224" max="9224" width="16" style="7" customWidth="1"/>
    <col min="9225" max="9225" width="55" style="7" bestFit="1" customWidth="1"/>
    <col min="9226" max="9226" width="3.26953125" style="7" customWidth="1"/>
    <col min="9227" max="9227" width="16" style="7" customWidth="1"/>
    <col min="9228" max="9228" width="16.26953125" style="7" customWidth="1"/>
    <col min="9229" max="9229" width="14.7265625" style="7" bestFit="1" customWidth="1"/>
    <col min="9230" max="9230" width="3.453125" style="7" customWidth="1"/>
    <col min="9231" max="9231" width="15.7265625" style="7" customWidth="1"/>
    <col min="9232" max="9232" width="21" style="7" customWidth="1"/>
    <col min="9233" max="9233" width="3.7265625" style="7" customWidth="1"/>
    <col min="9234" max="9234" width="16.7265625" style="7" customWidth="1"/>
    <col min="9235" max="9235" width="21.453125" style="7" customWidth="1"/>
    <col min="9236" max="9236" width="13.54296875" style="7" customWidth="1"/>
    <col min="9237" max="9237" width="2.26953125" style="7" customWidth="1"/>
    <col min="9238" max="9238" width="16.54296875" style="7" customWidth="1"/>
    <col min="9239" max="9239" width="14.54296875" style="7" customWidth="1"/>
    <col min="9240" max="9240" width="41.26953125" style="7" customWidth="1"/>
    <col min="9241" max="9241" width="9.26953125" style="7"/>
    <col min="9242" max="9247" width="17" style="7" customWidth="1"/>
    <col min="9248" max="9248" width="9.26953125" style="7" customWidth="1"/>
    <col min="9249" max="9476" width="9.26953125" style="7"/>
    <col min="9477" max="9477" width="16" style="7" customWidth="1"/>
    <col min="9478" max="9478" width="12.7265625" style="7" customWidth="1"/>
    <col min="9479" max="9479" width="12" style="7" customWidth="1"/>
    <col min="9480" max="9480" width="16" style="7" customWidth="1"/>
    <col min="9481" max="9481" width="55" style="7" bestFit="1" customWidth="1"/>
    <col min="9482" max="9482" width="3.26953125" style="7" customWidth="1"/>
    <col min="9483" max="9483" width="16" style="7" customWidth="1"/>
    <col min="9484" max="9484" width="16.26953125" style="7" customWidth="1"/>
    <col min="9485" max="9485" width="14.7265625" style="7" bestFit="1" customWidth="1"/>
    <col min="9486" max="9486" width="3.453125" style="7" customWidth="1"/>
    <col min="9487" max="9487" width="15.7265625" style="7" customWidth="1"/>
    <col min="9488" max="9488" width="21" style="7" customWidth="1"/>
    <col min="9489" max="9489" width="3.7265625" style="7" customWidth="1"/>
    <col min="9490" max="9490" width="16.7265625" style="7" customWidth="1"/>
    <col min="9491" max="9491" width="21.453125" style="7" customWidth="1"/>
    <col min="9492" max="9492" width="13.54296875" style="7" customWidth="1"/>
    <col min="9493" max="9493" width="2.26953125" style="7" customWidth="1"/>
    <col min="9494" max="9494" width="16.54296875" style="7" customWidth="1"/>
    <col min="9495" max="9495" width="14.54296875" style="7" customWidth="1"/>
    <col min="9496" max="9496" width="41.26953125" style="7" customWidth="1"/>
    <col min="9497" max="9497" width="9.26953125" style="7"/>
    <col min="9498" max="9503" width="17" style="7" customWidth="1"/>
    <col min="9504" max="9504" width="9.26953125" style="7" customWidth="1"/>
    <col min="9505" max="9732" width="9.26953125" style="7"/>
    <col min="9733" max="9733" width="16" style="7" customWidth="1"/>
    <col min="9734" max="9734" width="12.7265625" style="7" customWidth="1"/>
    <col min="9735" max="9735" width="12" style="7" customWidth="1"/>
    <col min="9736" max="9736" width="16" style="7" customWidth="1"/>
    <col min="9737" max="9737" width="55" style="7" bestFit="1" customWidth="1"/>
    <col min="9738" max="9738" width="3.26953125" style="7" customWidth="1"/>
    <col min="9739" max="9739" width="16" style="7" customWidth="1"/>
    <col min="9740" max="9740" width="16.26953125" style="7" customWidth="1"/>
    <col min="9741" max="9741" width="14.7265625" style="7" bestFit="1" customWidth="1"/>
    <col min="9742" max="9742" width="3.453125" style="7" customWidth="1"/>
    <col min="9743" max="9743" width="15.7265625" style="7" customWidth="1"/>
    <col min="9744" max="9744" width="21" style="7" customWidth="1"/>
    <col min="9745" max="9745" width="3.7265625" style="7" customWidth="1"/>
    <col min="9746" max="9746" width="16.7265625" style="7" customWidth="1"/>
    <col min="9747" max="9747" width="21.453125" style="7" customWidth="1"/>
    <col min="9748" max="9748" width="13.54296875" style="7" customWidth="1"/>
    <col min="9749" max="9749" width="2.26953125" style="7" customWidth="1"/>
    <col min="9750" max="9750" width="16.54296875" style="7" customWidth="1"/>
    <col min="9751" max="9751" width="14.54296875" style="7" customWidth="1"/>
    <col min="9752" max="9752" width="41.26953125" style="7" customWidth="1"/>
    <col min="9753" max="9753" width="9.26953125" style="7"/>
    <col min="9754" max="9759" width="17" style="7" customWidth="1"/>
    <col min="9760" max="9760" width="9.26953125" style="7" customWidth="1"/>
    <col min="9761" max="9988" width="9.26953125" style="7"/>
    <col min="9989" max="9989" width="16" style="7" customWidth="1"/>
    <col min="9990" max="9990" width="12.7265625" style="7" customWidth="1"/>
    <col min="9991" max="9991" width="12" style="7" customWidth="1"/>
    <col min="9992" max="9992" width="16" style="7" customWidth="1"/>
    <col min="9993" max="9993" width="55" style="7" bestFit="1" customWidth="1"/>
    <col min="9994" max="9994" width="3.26953125" style="7" customWidth="1"/>
    <col min="9995" max="9995" width="16" style="7" customWidth="1"/>
    <col min="9996" max="9996" width="16.26953125" style="7" customWidth="1"/>
    <col min="9997" max="9997" width="14.7265625" style="7" bestFit="1" customWidth="1"/>
    <col min="9998" max="9998" width="3.453125" style="7" customWidth="1"/>
    <col min="9999" max="9999" width="15.7265625" style="7" customWidth="1"/>
    <col min="10000" max="10000" width="21" style="7" customWidth="1"/>
    <col min="10001" max="10001" width="3.7265625" style="7" customWidth="1"/>
    <col min="10002" max="10002" width="16.7265625" style="7" customWidth="1"/>
    <col min="10003" max="10003" width="21.453125" style="7" customWidth="1"/>
    <col min="10004" max="10004" width="13.54296875" style="7" customWidth="1"/>
    <col min="10005" max="10005" width="2.26953125" style="7" customWidth="1"/>
    <col min="10006" max="10006" width="16.54296875" style="7" customWidth="1"/>
    <col min="10007" max="10007" width="14.54296875" style="7" customWidth="1"/>
    <col min="10008" max="10008" width="41.26953125" style="7" customWidth="1"/>
    <col min="10009" max="10009" width="9.26953125" style="7"/>
    <col min="10010" max="10015" width="17" style="7" customWidth="1"/>
    <col min="10016" max="10016" width="9.26953125" style="7" customWidth="1"/>
    <col min="10017" max="10244" width="9.26953125" style="7"/>
    <col min="10245" max="10245" width="16" style="7" customWidth="1"/>
    <col min="10246" max="10246" width="12.7265625" style="7" customWidth="1"/>
    <col min="10247" max="10247" width="12" style="7" customWidth="1"/>
    <col min="10248" max="10248" width="16" style="7" customWidth="1"/>
    <col min="10249" max="10249" width="55" style="7" bestFit="1" customWidth="1"/>
    <col min="10250" max="10250" width="3.26953125" style="7" customWidth="1"/>
    <col min="10251" max="10251" width="16" style="7" customWidth="1"/>
    <col min="10252" max="10252" width="16.26953125" style="7" customWidth="1"/>
    <col min="10253" max="10253" width="14.7265625" style="7" bestFit="1" customWidth="1"/>
    <col min="10254" max="10254" width="3.453125" style="7" customWidth="1"/>
    <col min="10255" max="10255" width="15.7265625" style="7" customWidth="1"/>
    <col min="10256" max="10256" width="21" style="7" customWidth="1"/>
    <col min="10257" max="10257" width="3.7265625" style="7" customWidth="1"/>
    <col min="10258" max="10258" width="16.7265625" style="7" customWidth="1"/>
    <col min="10259" max="10259" width="21.453125" style="7" customWidth="1"/>
    <col min="10260" max="10260" width="13.54296875" style="7" customWidth="1"/>
    <col min="10261" max="10261" width="2.26953125" style="7" customWidth="1"/>
    <col min="10262" max="10262" width="16.54296875" style="7" customWidth="1"/>
    <col min="10263" max="10263" width="14.54296875" style="7" customWidth="1"/>
    <col min="10264" max="10264" width="41.26953125" style="7" customWidth="1"/>
    <col min="10265" max="10265" width="9.26953125" style="7"/>
    <col min="10266" max="10271" width="17" style="7" customWidth="1"/>
    <col min="10272" max="10272" width="9.26953125" style="7" customWidth="1"/>
    <col min="10273" max="10500" width="9.26953125" style="7"/>
    <col min="10501" max="10501" width="16" style="7" customWidth="1"/>
    <col min="10502" max="10502" width="12.7265625" style="7" customWidth="1"/>
    <col min="10503" max="10503" width="12" style="7" customWidth="1"/>
    <col min="10504" max="10504" width="16" style="7" customWidth="1"/>
    <col min="10505" max="10505" width="55" style="7" bestFit="1" customWidth="1"/>
    <col min="10506" max="10506" width="3.26953125" style="7" customWidth="1"/>
    <col min="10507" max="10507" width="16" style="7" customWidth="1"/>
    <col min="10508" max="10508" width="16.26953125" style="7" customWidth="1"/>
    <col min="10509" max="10509" width="14.7265625" style="7" bestFit="1" customWidth="1"/>
    <col min="10510" max="10510" width="3.453125" style="7" customWidth="1"/>
    <col min="10511" max="10511" width="15.7265625" style="7" customWidth="1"/>
    <col min="10512" max="10512" width="21" style="7" customWidth="1"/>
    <col min="10513" max="10513" width="3.7265625" style="7" customWidth="1"/>
    <col min="10514" max="10514" width="16.7265625" style="7" customWidth="1"/>
    <col min="10515" max="10515" width="21.453125" style="7" customWidth="1"/>
    <col min="10516" max="10516" width="13.54296875" style="7" customWidth="1"/>
    <col min="10517" max="10517" width="2.26953125" style="7" customWidth="1"/>
    <col min="10518" max="10518" width="16.54296875" style="7" customWidth="1"/>
    <col min="10519" max="10519" width="14.54296875" style="7" customWidth="1"/>
    <col min="10520" max="10520" width="41.26953125" style="7" customWidth="1"/>
    <col min="10521" max="10521" width="9.26953125" style="7"/>
    <col min="10522" max="10527" width="17" style="7" customWidth="1"/>
    <col min="10528" max="10528" width="9.26953125" style="7" customWidth="1"/>
    <col min="10529" max="10756" width="9.26953125" style="7"/>
    <col min="10757" max="10757" width="16" style="7" customWidth="1"/>
    <col min="10758" max="10758" width="12.7265625" style="7" customWidth="1"/>
    <col min="10759" max="10759" width="12" style="7" customWidth="1"/>
    <col min="10760" max="10760" width="16" style="7" customWidth="1"/>
    <col min="10761" max="10761" width="55" style="7" bestFit="1" customWidth="1"/>
    <col min="10762" max="10762" width="3.26953125" style="7" customWidth="1"/>
    <col min="10763" max="10763" width="16" style="7" customWidth="1"/>
    <col min="10764" max="10764" width="16.26953125" style="7" customWidth="1"/>
    <col min="10765" max="10765" width="14.7265625" style="7" bestFit="1" customWidth="1"/>
    <col min="10766" max="10766" width="3.453125" style="7" customWidth="1"/>
    <col min="10767" max="10767" width="15.7265625" style="7" customWidth="1"/>
    <col min="10768" max="10768" width="21" style="7" customWidth="1"/>
    <col min="10769" max="10769" width="3.7265625" style="7" customWidth="1"/>
    <col min="10770" max="10770" width="16.7265625" style="7" customWidth="1"/>
    <col min="10771" max="10771" width="21.453125" style="7" customWidth="1"/>
    <col min="10772" max="10772" width="13.54296875" style="7" customWidth="1"/>
    <col min="10773" max="10773" width="2.26953125" style="7" customWidth="1"/>
    <col min="10774" max="10774" width="16.54296875" style="7" customWidth="1"/>
    <col min="10775" max="10775" width="14.54296875" style="7" customWidth="1"/>
    <col min="10776" max="10776" width="41.26953125" style="7" customWidth="1"/>
    <col min="10777" max="10777" width="9.26953125" style="7"/>
    <col min="10778" max="10783" width="17" style="7" customWidth="1"/>
    <col min="10784" max="10784" width="9.26953125" style="7" customWidth="1"/>
    <col min="10785" max="11012" width="9.26953125" style="7"/>
    <col min="11013" max="11013" width="16" style="7" customWidth="1"/>
    <col min="11014" max="11014" width="12.7265625" style="7" customWidth="1"/>
    <col min="11015" max="11015" width="12" style="7" customWidth="1"/>
    <col min="11016" max="11016" width="16" style="7" customWidth="1"/>
    <col min="11017" max="11017" width="55" style="7" bestFit="1" customWidth="1"/>
    <col min="11018" max="11018" width="3.26953125" style="7" customWidth="1"/>
    <col min="11019" max="11019" width="16" style="7" customWidth="1"/>
    <col min="11020" max="11020" width="16.26953125" style="7" customWidth="1"/>
    <col min="11021" max="11021" width="14.7265625" style="7" bestFit="1" customWidth="1"/>
    <col min="11022" max="11022" width="3.453125" style="7" customWidth="1"/>
    <col min="11023" max="11023" width="15.7265625" style="7" customWidth="1"/>
    <col min="11024" max="11024" width="21" style="7" customWidth="1"/>
    <col min="11025" max="11025" width="3.7265625" style="7" customWidth="1"/>
    <col min="11026" max="11026" width="16.7265625" style="7" customWidth="1"/>
    <col min="11027" max="11027" width="21.453125" style="7" customWidth="1"/>
    <col min="11028" max="11028" width="13.54296875" style="7" customWidth="1"/>
    <col min="11029" max="11029" width="2.26953125" style="7" customWidth="1"/>
    <col min="11030" max="11030" width="16.54296875" style="7" customWidth="1"/>
    <col min="11031" max="11031" width="14.54296875" style="7" customWidth="1"/>
    <col min="11032" max="11032" width="41.26953125" style="7" customWidth="1"/>
    <col min="11033" max="11033" width="9.26953125" style="7"/>
    <col min="11034" max="11039" width="17" style="7" customWidth="1"/>
    <col min="11040" max="11040" width="9.26953125" style="7" customWidth="1"/>
    <col min="11041" max="11268" width="9.26953125" style="7"/>
    <col min="11269" max="11269" width="16" style="7" customWidth="1"/>
    <col min="11270" max="11270" width="12.7265625" style="7" customWidth="1"/>
    <col min="11271" max="11271" width="12" style="7" customWidth="1"/>
    <col min="11272" max="11272" width="16" style="7" customWidth="1"/>
    <col min="11273" max="11273" width="55" style="7" bestFit="1" customWidth="1"/>
    <col min="11274" max="11274" width="3.26953125" style="7" customWidth="1"/>
    <col min="11275" max="11275" width="16" style="7" customWidth="1"/>
    <col min="11276" max="11276" width="16.26953125" style="7" customWidth="1"/>
    <col min="11277" max="11277" width="14.7265625" style="7" bestFit="1" customWidth="1"/>
    <col min="11278" max="11278" width="3.453125" style="7" customWidth="1"/>
    <col min="11279" max="11279" width="15.7265625" style="7" customWidth="1"/>
    <col min="11280" max="11280" width="21" style="7" customWidth="1"/>
    <col min="11281" max="11281" width="3.7265625" style="7" customWidth="1"/>
    <col min="11282" max="11282" width="16.7265625" style="7" customWidth="1"/>
    <col min="11283" max="11283" width="21.453125" style="7" customWidth="1"/>
    <col min="11284" max="11284" width="13.54296875" style="7" customWidth="1"/>
    <col min="11285" max="11285" width="2.26953125" style="7" customWidth="1"/>
    <col min="11286" max="11286" width="16.54296875" style="7" customWidth="1"/>
    <col min="11287" max="11287" width="14.54296875" style="7" customWidth="1"/>
    <col min="11288" max="11288" width="41.26953125" style="7" customWidth="1"/>
    <col min="11289" max="11289" width="9.26953125" style="7"/>
    <col min="11290" max="11295" width="17" style="7" customWidth="1"/>
    <col min="11296" max="11296" width="9.26953125" style="7" customWidth="1"/>
    <col min="11297" max="11524" width="9.26953125" style="7"/>
    <col min="11525" max="11525" width="16" style="7" customWidth="1"/>
    <col min="11526" max="11526" width="12.7265625" style="7" customWidth="1"/>
    <col min="11527" max="11527" width="12" style="7" customWidth="1"/>
    <col min="11528" max="11528" width="16" style="7" customWidth="1"/>
    <col min="11529" max="11529" width="55" style="7" bestFit="1" customWidth="1"/>
    <col min="11530" max="11530" width="3.26953125" style="7" customWidth="1"/>
    <col min="11531" max="11531" width="16" style="7" customWidth="1"/>
    <col min="11532" max="11532" width="16.26953125" style="7" customWidth="1"/>
    <col min="11533" max="11533" width="14.7265625" style="7" bestFit="1" customWidth="1"/>
    <col min="11534" max="11534" width="3.453125" style="7" customWidth="1"/>
    <col min="11535" max="11535" width="15.7265625" style="7" customWidth="1"/>
    <col min="11536" max="11536" width="21" style="7" customWidth="1"/>
    <col min="11537" max="11537" width="3.7265625" style="7" customWidth="1"/>
    <col min="11538" max="11538" width="16.7265625" style="7" customWidth="1"/>
    <col min="11539" max="11539" width="21.453125" style="7" customWidth="1"/>
    <col min="11540" max="11540" width="13.54296875" style="7" customWidth="1"/>
    <col min="11541" max="11541" width="2.26953125" style="7" customWidth="1"/>
    <col min="11542" max="11542" width="16.54296875" style="7" customWidth="1"/>
    <col min="11543" max="11543" width="14.54296875" style="7" customWidth="1"/>
    <col min="11544" max="11544" width="41.26953125" style="7" customWidth="1"/>
    <col min="11545" max="11545" width="9.26953125" style="7"/>
    <col min="11546" max="11551" width="17" style="7" customWidth="1"/>
    <col min="11552" max="11552" width="9.26953125" style="7" customWidth="1"/>
    <col min="11553" max="11780" width="9.26953125" style="7"/>
    <col min="11781" max="11781" width="16" style="7" customWidth="1"/>
    <col min="11782" max="11782" width="12.7265625" style="7" customWidth="1"/>
    <col min="11783" max="11783" width="12" style="7" customWidth="1"/>
    <col min="11784" max="11784" width="16" style="7" customWidth="1"/>
    <col min="11785" max="11785" width="55" style="7" bestFit="1" customWidth="1"/>
    <col min="11786" max="11786" width="3.26953125" style="7" customWidth="1"/>
    <col min="11787" max="11787" width="16" style="7" customWidth="1"/>
    <col min="11788" max="11788" width="16.26953125" style="7" customWidth="1"/>
    <col min="11789" max="11789" width="14.7265625" style="7" bestFit="1" customWidth="1"/>
    <col min="11790" max="11790" width="3.453125" style="7" customWidth="1"/>
    <col min="11791" max="11791" width="15.7265625" style="7" customWidth="1"/>
    <col min="11792" max="11792" width="21" style="7" customWidth="1"/>
    <col min="11793" max="11793" width="3.7265625" style="7" customWidth="1"/>
    <col min="11794" max="11794" width="16.7265625" style="7" customWidth="1"/>
    <col min="11795" max="11795" width="21.453125" style="7" customWidth="1"/>
    <col min="11796" max="11796" width="13.54296875" style="7" customWidth="1"/>
    <col min="11797" max="11797" width="2.26953125" style="7" customWidth="1"/>
    <col min="11798" max="11798" width="16.54296875" style="7" customWidth="1"/>
    <col min="11799" max="11799" width="14.54296875" style="7" customWidth="1"/>
    <col min="11800" max="11800" width="41.26953125" style="7" customWidth="1"/>
    <col min="11801" max="11801" width="9.26953125" style="7"/>
    <col min="11802" max="11807" width="17" style="7" customWidth="1"/>
    <col min="11808" max="11808" width="9.26953125" style="7" customWidth="1"/>
    <col min="11809" max="12036" width="9.26953125" style="7"/>
    <col min="12037" max="12037" width="16" style="7" customWidth="1"/>
    <col min="12038" max="12038" width="12.7265625" style="7" customWidth="1"/>
    <col min="12039" max="12039" width="12" style="7" customWidth="1"/>
    <col min="12040" max="12040" width="16" style="7" customWidth="1"/>
    <col min="12041" max="12041" width="55" style="7" bestFit="1" customWidth="1"/>
    <col min="12042" max="12042" width="3.26953125" style="7" customWidth="1"/>
    <col min="12043" max="12043" width="16" style="7" customWidth="1"/>
    <col min="12044" max="12044" width="16.26953125" style="7" customWidth="1"/>
    <col min="12045" max="12045" width="14.7265625" style="7" bestFit="1" customWidth="1"/>
    <col min="12046" max="12046" width="3.453125" style="7" customWidth="1"/>
    <col min="12047" max="12047" width="15.7265625" style="7" customWidth="1"/>
    <col min="12048" max="12048" width="21" style="7" customWidth="1"/>
    <col min="12049" max="12049" width="3.7265625" style="7" customWidth="1"/>
    <col min="12050" max="12050" width="16.7265625" style="7" customWidth="1"/>
    <col min="12051" max="12051" width="21.453125" style="7" customWidth="1"/>
    <col min="12052" max="12052" width="13.54296875" style="7" customWidth="1"/>
    <col min="12053" max="12053" width="2.26953125" style="7" customWidth="1"/>
    <col min="12054" max="12054" width="16.54296875" style="7" customWidth="1"/>
    <col min="12055" max="12055" width="14.54296875" style="7" customWidth="1"/>
    <col min="12056" max="12056" width="41.26953125" style="7" customWidth="1"/>
    <col min="12057" max="12057" width="9.26953125" style="7"/>
    <col min="12058" max="12063" width="17" style="7" customWidth="1"/>
    <col min="12064" max="12064" width="9.26953125" style="7" customWidth="1"/>
    <col min="12065" max="12292" width="9.26953125" style="7"/>
    <col min="12293" max="12293" width="16" style="7" customWidth="1"/>
    <col min="12294" max="12294" width="12.7265625" style="7" customWidth="1"/>
    <col min="12295" max="12295" width="12" style="7" customWidth="1"/>
    <col min="12296" max="12296" width="16" style="7" customWidth="1"/>
    <col min="12297" max="12297" width="55" style="7" bestFit="1" customWidth="1"/>
    <col min="12298" max="12298" width="3.26953125" style="7" customWidth="1"/>
    <col min="12299" max="12299" width="16" style="7" customWidth="1"/>
    <col min="12300" max="12300" width="16.26953125" style="7" customWidth="1"/>
    <col min="12301" max="12301" width="14.7265625" style="7" bestFit="1" customWidth="1"/>
    <col min="12302" max="12302" width="3.453125" style="7" customWidth="1"/>
    <col min="12303" max="12303" width="15.7265625" style="7" customWidth="1"/>
    <col min="12304" max="12304" width="21" style="7" customWidth="1"/>
    <col min="12305" max="12305" width="3.7265625" style="7" customWidth="1"/>
    <col min="12306" max="12306" width="16.7265625" style="7" customWidth="1"/>
    <col min="12307" max="12307" width="21.453125" style="7" customWidth="1"/>
    <col min="12308" max="12308" width="13.54296875" style="7" customWidth="1"/>
    <col min="12309" max="12309" width="2.26953125" style="7" customWidth="1"/>
    <col min="12310" max="12310" width="16.54296875" style="7" customWidth="1"/>
    <col min="12311" max="12311" width="14.54296875" style="7" customWidth="1"/>
    <col min="12312" max="12312" width="41.26953125" style="7" customWidth="1"/>
    <col min="12313" max="12313" width="9.26953125" style="7"/>
    <col min="12314" max="12319" width="17" style="7" customWidth="1"/>
    <col min="12320" max="12320" width="9.26953125" style="7" customWidth="1"/>
    <col min="12321" max="12548" width="9.26953125" style="7"/>
    <col min="12549" max="12549" width="16" style="7" customWidth="1"/>
    <col min="12550" max="12550" width="12.7265625" style="7" customWidth="1"/>
    <col min="12551" max="12551" width="12" style="7" customWidth="1"/>
    <col min="12552" max="12552" width="16" style="7" customWidth="1"/>
    <col min="12553" max="12553" width="55" style="7" bestFit="1" customWidth="1"/>
    <col min="12554" max="12554" width="3.26953125" style="7" customWidth="1"/>
    <col min="12555" max="12555" width="16" style="7" customWidth="1"/>
    <col min="12556" max="12556" width="16.26953125" style="7" customWidth="1"/>
    <col min="12557" max="12557" width="14.7265625" style="7" bestFit="1" customWidth="1"/>
    <col min="12558" max="12558" width="3.453125" style="7" customWidth="1"/>
    <col min="12559" max="12559" width="15.7265625" style="7" customWidth="1"/>
    <col min="12560" max="12560" width="21" style="7" customWidth="1"/>
    <col min="12561" max="12561" width="3.7265625" style="7" customWidth="1"/>
    <col min="12562" max="12562" width="16.7265625" style="7" customWidth="1"/>
    <col min="12563" max="12563" width="21.453125" style="7" customWidth="1"/>
    <col min="12564" max="12564" width="13.54296875" style="7" customWidth="1"/>
    <col min="12565" max="12565" width="2.26953125" style="7" customWidth="1"/>
    <col min="12566" max="12566" width="16.54296875" style="7" customWidth="1"/>
    <col min="12567" max="12567" width="14.54296875" style="7" customWidth="1"/>
    <col min="12568" max="12568" width="41.26953125" style="7" customWidth="1"/>
    <col min="12569" max="12569" width="9.26953125" style="7"/>
    <col min="12570" max="12575" width="17" style="7" customWidth="1"/>
    <col min="12576" max="12576" width="9.26953125" style="7" customWidth="1"/>
    <col min="12577" max="12804" width="9.26953125" style="7"/>
    <col min="12805" max="12805" width="16" style="7" customWidth="1"/>
    <col min="12806" max="12806" width="12.7265625" style="7" customWidth="1"/>
    <col min="12807" max="12807" width="12" style="7" customWidth="1"/>
    <col min="12808" max="12808" width="16" style="7" customWidth="1"/>
    <col min="12809" max="12809" width="55" style="7" bestFit="1" customWidth="1"/>
    <col min="12810" max="12810" width="3.26953125" style="7" customWidth="1"/>
    <col min="12811" max="12811" width="16" style="7" customWidth="1"/>
    <col min="12812" max="12812" width="16.26953125" style="7" customWidth="1"/>
    <col min="12813" max="12813" width="14.7265625" style="7" bestFit="1" customWidth="1"/>
    <col min="12814" max="12814" width="3.453125" style="7" customWidth="1"/>
    <col min="12815" max="12815" width="15.7265625" style="7" customWidth="1"/>
    <col min="12816" max="12816" width="21" style="7" customWidth="1"/>
    <col min="12817" max="12817" width="3.7265625" style="7" customWidth="1"/>
    <col min="12818" max="12818" width="16.7265625" style="7" customWidth="1"/>
    <col min="12819" max="12819" width="21.453125" style="7" customWidth="1"/>
    <col min="12820" max="12820" width="13.54296875" style="7" customWidth="1"/>
    <col min="12821" max="12821" width="2.26953125" style="7" customWidth="1"/>
    <col min="12822" max="12822" width="16.54296875" style="7" customWidth="1"/>
    <col min="12823" max="12823" width="14.54296875" style="7" customWidth="1"/>
    <col min="12824" max="12824" width="41.26953125" style="7" customWidth="1"/>
    <col min="12825" max="12825" width="9.26953125" style="7"/>
    <col min="12826" max="12831" width="17" style="7" customWidth="1"/>
    <col min="12832" max="12832" width="9.26953125" style="7" customWidth="1"/>
    <col min="12833" max="13060" width="9.26953125" style="7"/>
    <col min="13061" max="13061" width="16" style="7" customWidth="1"/>
    <col min="13062" max="13062" width="12.7265625" style="7" customWidth="1"/>
    <col min="13063" max="13063" width="12" style="7" customWidth="1"/>
    <col min="13064" max="13064" width="16" style="7" customWidth="1"/>
    <col min="13065" max="13065" width="55" style="7" bestFit="1" customWidth="1"/>
    <col min="13066" max="13066" width="3.26953125" style="7" customWidth="1"/>
    <col min="13067" max="13067" width="16" style="7" customWidth="1"/>
    <col min="13068" max="13068" width="16.26953125" style="7" customWidth="1"/>
    <col min="13069" max="13069" width="14.7265625" style="7" bestFit="1" customWidth="1"/>
    <col min="13070" max="13070" width="3.453125" style="7" customWidth="1"/>
    <col min="13071" max="13071" width="15.7265625" style="7" customWidth="1"/>
    <col min="13072" max="13072" width="21" style="7" customWidth="1"/>
    <col min="13073" max="13073" width="3.7265625" style="7" customWidth="1"/>
    <col min="13074" max="13074" width="16.7265625" style="7" customWidth="1"/>
    <col min="13075" max="13075" width="21.453125" style="7" customWidth="1"/>
    <col min="13076" max="13076" width="13.54296875" style="7" customWidth="1"/>
    <col min="13077" max="13077" width="2.26953125" style="7" customWidth="1"/>
    <col min="13078" max="13078" width="16.54296875" style="7" customWidth="1"/>
    <col min="13079" max="13079" width="14.54296875" style="7" customWidth="1"/>
    <col min="13080" max="13080" width="41.26953125" style="7" customWidth="1"/>
    <col min="13081" max="13081" width="9.26953125" style="7"/>
    <col min="13082" max="13087" width="17" style="7" customWidth="1"/>
    <col min="13088" max="13088" width="9.26953125" style="7" customWidth="1"/>
    <col min="13089" max="13316" width="9.26953125" style="7"/>
    <col min="13317" max="13317" width="16" style="7" customWidth="1"/>
    <col min="13318" max="13318" width="12.7265625" style="7" customWidth="1"/>
    <col min="13319" max="13319" width="12" style="7" customWidth="1"/>
    <col min="13320" max="13320" width="16" style="7" customWidth="1"/>
    <col min="13321" max="13321" width="55" style="7" bestFit="1" customWidth="1"/>
    <col min="13322" max="13322" width="3.26953125" style="7" customWidth="1"/>
    <col min="13323" max="13323" width="16" style="7" customWidth="1"/>
    <col min="13324" max="13324" width="16.26953125" style="7" customWidth="1"/>
    <col min="13325" max="13325" width="14.7265625" style="7" bestFit="1" customWidth="1"/>
    <col min="13326" max="13326" width="3.453125" style="7" customWidth="1"/>
    <col min="13327" max="13327" width="15.7265625" style="7" customWidth="1"/>
    <col min="13328" max="13328" width="21" style="7" customWidth="1"/>
    <col min="13329" max="13329" width="3.7265625" style="7" customWidth="1"/>
    <col min="13330" max="13330" width="16.7265625" style="7" customWidth="1"/>
    <col min="13331" max="13331" width="21.453125" style="7" customWidth="1"/>
    <col min="13332" max="13332" width="13.54296875" style="7" customWidth="1"/>
    <col min="13333" max="13333" width="2.26953125" style="7" customWidth="1"/>
    <col min="13334" max="13334" width="16.54296875" style="7" customWidth="1"/>
    <col min="13335" max="13335" width="14.54296875" style="7" customWidth="1"/>
    <col min="13336" max="13336" width="41.26953125" style="7" customWidth="1"/>
    <col min="13337" max="13337" width="9.26953125" style="7"/>
    <col min="13338" max="13343" width="17" style="7" customWidth="1"/>
    <col min="13344" max="13344" width="9.26953125" style="7" customWidth="1"/>
    <col min="13345" max="13572" width="9.26953125" style="7"/>
    <col min="13573" max="13573" width="16" style="7" customWidth="1"/>
    <col min="13574" max="13574" width="12.7265625" style="7" customWidth="1"/>
    <col min="13575" max="13575" width="12" style="7" customWidth="1"/>
    <col min="13576" max="13576" width="16" style="7" customWidth="1"/>
    <col min="13577" max="13577" width="55" style="7" bestFit="1" customWidth="1"/>
    <col min="13578" max="13578" width="3.26953125" style="7" customWidth="1"/>
    <col min="13579" max="13579" width="16" style="7" customWidth="1"/>
    <col min="13580" max="13580" width="16.26953125" style="7" customWidth="1"/>
    <col min="13581" max="13581" width="14.7265625" style="7" bestFit="1" customWidth="1"/>
    <col min="13582" max="13582" width="3.453125" style="7" customWidth="1"/>
    <col min="13583" max="13583" width="15.7265625" style="7" customWidth="1"/>
    <col min="13584" max="13584" width="21" style="7" customWidth="1"/>
    <col min="13585" max="13585" width="3.7265625" style="7" customWidth="1"/>
    <col min="13586" max="13586" width="16.7265625" style="7" customWidth="1"/>
    <col min="13587" max="13587" width="21.453125" style="7" customWidth="1"/>
    <col min="13588" max="13588" width="13.54296875" style="7" customWidth="1"/>
    <col min="13589" max="13589" width="2.26953125" style="7" customWidth="1"/>
    <col min="13590" max="13590" width="16.54296875" style="7" customWidth="1"/>
    <col min="13591" max="13591" width="14.54296875" style="7" customWidth="1"/>
    <col min="13592" max="13592" width="41.26953125" style="7" customWidth="1"/>
    <col min="13593" max="13593" width="9.26953125" style="7"/>
    <col min="13594" max="13599" width="17" style="7" customWidth="1"/>
    <col min="13600" max="13600" width="9.26953125" style="7" customWidth="1"/>
    <col min="13601" max="13828" width="9.26953125" style="7"/>
    <col min="13829" max="13829" width="16" style="7" customWidth="1"/>
    <col min="13830" max="13830" width="12.7265625" style="7" customWidth="1"/>
    <col min="13831" max="13831" width="12" style="7" customWidth="1"/>
    <col min="13832" max="13832" width="16" style="7" customWidth="1"/>
    <col min="13833" max="13833" width="55" style="7" bestFit="1" customWidth="1"/>
    <col min="13834" max="13834" width="3.26953125" style="7" customWidth="1"/>
    <col min="13835" max="13835" width="16" style="7" customWidth="1"/>
    <col min="13836" max="13836" width="16.26953125" style="7" customWidth="1"/>
    <col min="13837" max="13837" width="14.7265625" style="7" bestFit="1" customWidth="1"/>
    <col min="13838" max="13838" width="3.453125" style="7" customWidth="1"/>
    <col min="13839" max="13839" width="15.7265625" style="7" customWidth="1"/>
    <col min="13840" max="13840" width="21" style="7" customWidth="1"/>
    <col min="13841" max="13841" width="3.7265625" style="7" customWidth="1"/>
    <col min="13842" max="13842" width="16.7265625" style="7" customWidth="1"/>
    <col min="13843" max="13843" width="21.453125" style="7" customWidth="1"/>
    <col min="13844" max="13844" width="13.54296875" style="7" customWidth="1"/>
    <col min="13845" max="13845" width="2.26953125" style="7" customWidth="1"/>
    <col min="13846" max="13846" width="16.54296875" style="7" customWidth="1"/>
    <col min="13847" max="13847" width="14.54296875" style="7" customWidth="1"/>
    <col min="13848" max="13848" width="41.26953125" style="7" customWidth="1"/>
    <col min="13849" max="13849" width="9.26953125" style="7"/>
    <col min="13850" max="13855" width="17" style="7" customWidth="1"/>
    <col min="13856" max="13856" width="9.26953125" style="7" customWidth="1"/>
    <col min="13857" max="14084" width="9.26953125" style="7"/>
    <col min="14085" max="14085" width="16" style="7" customWidth="1"/>
    <col min="14086" max="14086" width="12.7265625" style="7" customWidth="1"/>
    <col min="14087" max="14087" width="12" style="7" customWidth="1"/>
    <col min="14088" max="14088" width="16" style="7" customWidth="1"/>
    <col min="14089" max="14089" width="55" style="7" bestFit="1" customWidth="1"/>
    <col min="14090" max="14090" width="3.26953125" style="7" customWidth="1"/>
    <col min="14091" max="14091" width="16" style="7" customWidth="1"/>
    <col min="14092" max="14092" width="16.26953125" style="7" customWidth="1"/>
    <col min="14093" max="14093" width="14.7265625" style="7" bestFit="1" customWidth="1"/>
    <col min="14094" max="14094" width="3.453125" style="7" customWidth="1"/>
    <col min="14095" max="14095" width="15.7265625" style="7" customWidth="1"/>
    <col min="14096" max="14096" width="21" style="7" customWidth="1"/>
    <col min="14097" max="14097" width="3.7265625" style="7" customWidth="1"/>
    <col min="14098" max="14098" width="16.7265625" style="7" customWidth="1"/>
    <col min="14099" max="14099" width="21.453125" style="7" customWidth="1"/>
    <col min="14100" max="14100" width="13.54296875" style="7" customWidth="1"/>
    <col min="14101" max="14101" width="2.26953125" style="7" customWidth="1"/>
    <col min="14102" max="14102" width="16.54296875" style="7" customWidth="1"/>
    <col min="14103" max="14103" width="14.54296875" style="7" customWidth="1"/>
    <col min="14104" max="14104" width="41.26953125" style="7" customWidth="1"/>
    <col min="14105" max="14105" width="9.26953125" style="7"/>
    <col min="14106" max="14111" width="17" style="7" customWidth="1"/>
    <col min="14112" max="14112" width="9.26953125" style="7" customWidth="1"/>
    <col min="14113" max="14340" width="9.26953125" style="7"/>
    <col min="14341" max="14341" width="16" style="7" customWidth="1"/>
    <col min="14342" max="14342" width="12.7265625" style="7" customWidth="1"/>
    <col min="14343" max="14343" width="12" style="7" customWidth="1"/>
    <col min="14344" max="14344" width="16" style="7" customWidth="1"/>
    <col min="14345" max="14345" width="55" style="7" bestFit="1" customWidth="1"/>
    <col min="14346" max="14346" width="3.26953125" style="7" customWidth="1"/>
    <col min="14347" max="14347" width="16" style="7" customWidth="1"/>
    <col min="14348" max="14348" width="16.26953125" style="7" customWidth="1"/>
    <col min="14349" max="14349" width="14.7265625" style="7" bestFit="1" customWidth="1"/>
    <col min="14350" max="14350" width="3.453125" style="7" customWidth="1"/>
    <col min="14351" max="14351" width="15.7265625" style="7" customWidth="1"/>
    <col min="14352" max="14352" width="21" style="7" customWidth="1"/>
    <col min="14353" max="14353" width="3.7265625" style="7" customWidth="1"/>
    <col min="14354" max="14354" width="16.7265625" style="7" customWidth="1"/>
    <col min="14355" max="14355" width="21.453125" style="7" customWidth="1"/>
    <col min="14356" max="14356" width="13.54296875" style="7" customWidth="1"/>
    <col min="14357" max="14357" width="2.26953125" style="7" customWidth="1"/>
    <col min="14358" max="14358" width="16.54296875" style="7" customWidth="1"/>
    <col min="14359" max="14359" width="14.54296875" style="7" customWidth="1"/>
    <col min="14360" max="14360" width="41.26953125" style="7" customWidth="1"/>
    <col min="14361" max="14361" width="9.26953125" style="7"/>
    <col min="14362" max="14367" width="17" style="7" customWidth="1"/>
    <col min="14368" max="14368" width="9.26953125" style="7" customWidth="1"/>
    <col min="14369" max="14596" width="9.26953125" style="7"/>
    <col min="14597" max="14597" width="16" style="7" customWidth="1"/>
    <col min="14598" max="14598" width="12.7265625" style="7" customWidth="1"/>
    <col min="14599" max="14599" width="12" style="7" customWidth="1"/>
    <col min="14600" max="14600" width="16" style="7" customWidth="1"/>
    <col min="14601" max="14601" width="55" style="7" bestFit="1" customWidth="1"/>
    <col min="14602" max="14602" width="3.26953125" style="7" customWidth="1"/>
    <col min="14603" max="14603" width="16" style="7" customWidth="1"/>
    <col min="14604" max="14604" width="16.26953125" style="7" customWidth="1"/>
    <col min="14605" max="14605" width="14.7265625" style="7" bestFit="1" customWidth="1"/>
    <col min="14606" max="14606" width="3.453125" style="7" customWidth="1"/>
    <col min="14607" max="14607" width="15.7265625" style="7" customWidth="1"/>
    <col min="14608" max="14608" width="21" style="7" customWidth="1"/>
    <col min="14609" max="14609" width="3.7265625" style="7" customWidth="1"/>
    <col min="14610" max="14610" width="16.7265625" style="7" customWidth="1"/>
    <col min="14611" max="14611" width="21.453125" style="7" customWidth="1"/>
    <col min="14612" max="14612" width="13.54296875" style="7" customWidth="1"/>
    <col min="14613" max="14613" width="2.26953125" style="7" customWidth="1"/>
    <col min="14614" max="14614" width="16.54296875" style="7" customWidth="1"/>
    <col min="14615" max="14615" width="14.54296875" style="7" customWidth="1"/>
    <col min="14616" max="14616" width="41.26953125" style="7" customWidth="1"/>
    <col min="14617" max="14617" width="9.26953125" style="7"/>
    <col min="14618" max="14623" width="17" style="7" customWidth="1"/>
    <col min="14624" max="14624" width="9.26953125" style="7" customWidth="1"/>
    <col min="14625" max="14852" width="9.26953125" style="7"/>
    <col min="14853" max="14853" width="16" style="7" customWidth="1"/>
    <col min="14854" max="14854" width="12.7265625" style="7" customWidth="1"/>
    <col min="14855" max="14855" width="12" style="7" customWidth="1"/>
    <col min="14856" max="14856" width="16" style="7" customWidth="1"/>
    <col min="14857" max="14857" width="55" style="7" bestFit="1" customWidth="1"/>
    <col min="14858" max="14858" width="3.26953125" style="7" customWidth="1"/>
    <col min="14859" max="14859" width="16" style="7" customWidth="1"/>
    <col min="14860" max="14860" width="16.26953125" style="7" customWidth="1"/>
    <col min="14861" max="14861" width="14.7265625" style="7" bestFit="1" customWidth="1"/>
    <col min="14862" max="14862" width="3.453125" style="7" customWidth="1"/>
    <col min="14863" max="14863" width="15.7265625" style="7" customWidth="1"/>
    <col min="14864" max="14864" width="21" style="7" customWidth="1"/>
    <col min="14865" max="14865" width="3.7265625" style="7" customWidth="1"/>
    <col min="14866" max="14866" width="16.7265625" style="7" customWidth="1"/>
    <col min="14867" max="14867" width="21.453125" style="7" customWidth="1"/>
    <col min="14868" max="14868" width="13.54296875" style="7" customWidth="1"/>
    <col min="14869" max="14869" width="2.26953125" style="7" customWidth="1"/>
    <col min="14870" max="14870" width="16.54296875" style="7" customWidth="1"/>
    <col min="14871" max="14871" width="14.54296875" style="7" customWidth="1"/>
    <col min="14872" max="14872" width="41.26953125" style="7" customWidth="1"/>
    <col min="14873" max="14873" width="9.26953125" style="7"/>
    <col min="14874" max="14879" width="17" style="7" customWidth="1"/>
    <col min="14880" max="14880" width="9.26953125" style="7" customWidth="1"/>
    <col min="14881" max="15108" width="9.26953125" style="7"/>
    <col min="15109" max="15109" width="16" style="7" customWidth="1"/>
    <col min="15110" max="15110" width="12.7265625" style="7" customWidth="1"/>
    <col min="15111" max="15111" width="12" style="7" customWidth="1"/>
    <col min="15112" max="15112" width="16" style="7" customWidth="1"/>
    <col min="15113" max="15113" width="55" style="7" bestFit="1" customWidth="1"/>
    <col min="15114" max="15114" width="3.26953125" style="7" customWidth="1"/>
    <col min="15115" max="15115" width="16" style="7" customWidth="1"/>
    <col min="15116" max="15116" width="16.26953125" style="7" customWidth="1"/>
    <col min="15117" max="15117" width="14.7265625" style="7" bestFit="1" customWidth="1"/>
    <col min="15118" max="15118" width="3.453125" style="7" customWidth="1"/>
    <col min="15119" max="15119" width="15.7265625" style="7" customWidth="1"/>
    <col min="15120" max="15120" width="21" style="7" customWidth="1"/>
    <col min="15121" max="15121" width="3.7265625" style="7" customWidth="1"/>
    <col min="15122" max="15122" width="16.7265625" style="7" customWidth="1"/>
    <col min="15123" max="15123" width="21.453125" style="7" customWidth="1"/>
    <col min="15124" max="15124" width="13.54296875" style="7" customWidth="1"/>
    <col min="15125" max="15125" width="2.26953125" style="7" customWidth="1"/>
    <col min="15126" max="15126" width="16.54296875" style="7" customWidth="1"/>
    <col min="15127" max="15127" width="14.54296875" style="7" customWidth="1"/>
    <col min="15128" max="15128" width="41.26953125" style="7" customWidth="1"/>
    <col min="15129" max="15129" width="9.26953125" style="7"/>
    <col min="15130" max="15135" width="17" style="7" customWidth="1"/>
    <col min="15136" max="15136" width="9.26953125" style="7" customWidth="1"/>
    <col min="15137" max="15364" width="9.26953125" style="7"/>
    <col min="15365" max="15365" width="16" style="7" customWidth="1"/>
    <col min="15366" max="15366" width="12.7265625" style="7" customWidth="1"/>
    <col min="15367" max="15367" width="12" style="7" customWidth="1"/>
    <col min="15368" max="15368" width="16" style="7" customWidth="1"/>
    <col min="15369" max="15369" width="55" style="7" bestFit="1" customWidth="1"/>
    <col min="15370" max="15370" width="3.26953125" style="7" customWidth="1"/>
    <col min="15371" max="15371" width="16" style="7" customWidth="1"/>
    <col min="15372" max="15372" width="16.26953125" style="7" customWidth="1"/>
    <col min="15373" max="15373" width="14.7265625" style="7" bestFit="1" customWidth="1"/>
    <col min="15374" max="15374" width="3.453125" style="7" customWidth="1"/>
    <col min="15375" max="15375" width="15.7265625" style="7" customWidth="1"/>
    <col min="15376" max="15376" width="21" style="7" customWidth="1"/>
    <col min="15377" max="15377" width="3.7265625" style="7" customWidth="1"/>
    <col min="15378" max="15378" width="16.7265625" style="7" customWidth="1"/>
    <col min="15379" max="15379" width="21.453125" style="7" customWidth="1"/>
    <col min="15380" max="15380" width="13.54296875" style="7" customWidth="1"/>
    <col min="15381" max="15381" width="2.26953125" style="7" customWidth="1"/>
    <col min="15382" max="15382" width="16.54296875" style="7" customWidth="1"/>
    <col min="15383" max="15383" width="14.54296875" style="7" customWidth="1"/>
    <col min="15384" max="15384" width="41.26953125" style="7" customWidth="1"/>
    <col min="15385" max="15385" width="9.26953125" style="7"/>
    <col min="15386" max="15391" width="17" style="7" customWidth="1"/>
    <col min="15392" max="15392" width="9.26953125" style="7" customWidth="1"/>
    <col min="15393" max="15620" width="9.26953125" style="7"/>
    <col min="15621" max="15621" width="16" style="7" customWidth="1"/>
    <col min="15622" max="15622" width="12.7265625" style="7" customWidth="1"/>
    <col min="15623" max="15623" width="12" style="7" customWidth="1"/>
    <col min="15624" max="15624" width="16" style="7" customWidth="1"/>
    <col min="15625" max="15625" width="55" style="7" bestFit="1" customWidth="1"/>
    <col min="15626" max="15626" width="3.26953125" style="7" customWidth="1"/>
    <col min="15627" max="15627" width="16" style="7" customWidth="1"/>
    <col min="15628" max="15628" width="16.26953125" style="7" customWidth="1"/>
    <col min="15629" max="15629" width="14.7265625" style="7" bestFit="1" customWidth="1"/>
    <col min="15630" max="15630" width="3.453125" style="7" customWidth="1"/>
    <col min="15631" max="15631" width="15.7265625" style="7" customWidth="1"/>
    <col min="15632" max="15632" width="21" style="7" customWidth="1"/>
    <col min="15633" max="15633" width="3.7265625" style="7" customWidth="1"/>
    <col min="15634" max="15634" width="16.7265625" style="7" customWidth="1"/>
    <col min="15635" max="15635" width="21.453125" style="7" customWidth="1"/>
    <col min="15636" max="15636" width="13.54296875" style="7" customWidth="1"/>
    <col min="15637" max="15637" width="2.26953125" style="7" customWidth="1"/>
    <col min="15638" max="15638" width="16.54296875" style="7" customWidth="1"/>
    <col min="15639" max="15639" width="14.54296875" style="7" customWidth="1"/>
    <col min="15640" max="15640" width="41.26953125" style="7" customWidth="1"/>
    <col min="15641" max="15641" width="9.26953125" style="7"/>
    <col min="15642" max="15647" width="17" style="7" customWidth="1"/>
    <col min="15648" max="15648" width="9.26953125" style="7" customWidth="1"/>
    <col min="15649" max="15876" width="9.26953125" style="7"/>
    <col min="15877" max="15877" width="16" style="7" customWidth="1"/>
    <col min="15878" max="15878" width="12.7265625" style="7" customWidth="1"/>
    <col min="15879" max="15879" width="12" style="7" customWidth="1"/>
    <col min="15880" max="15880" width="16" style="7" customWidth="1"/>
    <col min="15881" max="15881" width="55" style="7" bestFit="1" customWidth="1"/>
    <col min="15882" max="15882" width="3.26953125" style="7" customWidth="1"/>
    <col min="15883" max="15883" width="16" style="7" customWidth="1"/>
    <col min="15884" max="15884" width="16.26953125" style="7" customWidth="1"/>
    <col min="15885" max="15885" width="14.7265625" style="7" bestFit="1" customWidth="1"/>
    <col min="15886" max="15886" width="3.453125" style="7" customWidth="1"/>
    <col min="15887" max="15887" width="15.7265625" style="7" customWidth="1"/>
    <col min="15888" max="15888" width="21" style="7" customWidth="1"/>
    <col min="15889" max="15889" width="3.7265625" style="7" customWidth="1"/>
    <col min="15890" max="15890" width="16.7265625" style="7" customWidth="1"/>
    <col min="15891" max="15891" width="21.453125" style="7" customWidth="1"/>
    <col min="15892" max="15892" width="13.54296875" style="7" customWidth="1"/>
    <col min="15893" max="15893" width="2.26953125" style="7" customWidth="1"/>
    <col min="15894" max="15894" width="16.54296875" style="7" customWidth="1"/>
    <col min="15895" max="15895" width="14.54296875" style="7" customWidth="1"/>
    <col min="15896" max="15896" width="41.26953125" style="7" customWidth="1"/>
    <col min="15897" max="15897" width="9.26953125" style="7"/>
    <col min="15898" max="15903" width="17" style="7" customWidth="1"/>
    <col min="15904" max="15904" width="9.26953125" style="7" customWidth="1"/>
    <col min="15905" max="16132" width="9.26953125" style="7"/>
    <col min="16133" max="16133" width="16" style="7" customWidth="1"/>
    <col min="16134" max="16134" width="12.7265625" style="7" customWidth="1"/>
    <col min="16135" max="16135" width="12" style="7" customWidth="1"/>
    <col min="16136" max="16136" width="16" style="7" customWidth="1"/>
    <col min="16137" max="16137" width="55" style="7" bestFit="1" customWidth="1"/>
    <col min="16138" max="16138" width="3.26953125" style="7" customWidth="1"/>
    <col min="16139" max="16139" width="16" style="7" customWidth="1"/>
    <col min="16140" max="16140" width="16.26953125" style="7" customWidth="1"/>
    <col min="16141" max="16141" width="14.7265625" style="7" bestFit="1" customWidth="1"/>
    <col min="16142" max="16142" width="3.453125" style="7" customWidth="1"/>
    <col min="16143" max="16143" width="15.7265625" style="7" customWidth="1"/>
    <col min="16144" max="16144" width="21" style="7" customWidth="1"/>
    <col min="16145" max="16145" width="3.7265625" style="7" customWidth="1"/>
    <col min="16146" max="16146" width="16.7265625" style="7" customWidth="1"/>
    <col min="16147" max="16147" width="21.453125" style="7" customWidth="1"/>
    <col min="16148" max="16148" width="13.54296875" style="7" customWidth="1"/>
    <col min="16149" max="16149" width="2.26953125" style="7" customWidth="1"/>
    <col min="16150" max="16150" width="16.54296875" style="7" customWidth="1"/>
    <col min="16151" max="16151" width="14.54296875" style="7" customWidth="1"/>
    <col min="16152" max="16152" width="41.26953125" style="7" customWidth="1"/>
    <col min="16153" max="16153" width="9.26953125" style="7"/>
    <col min="16154" max="16159" width="17" style="7" customWidth="1"/>
    <col min="16160" max="16160" width="9.26953125" style="7" customWidth="1"/>
    <col min="16161" max="16384" width="9.26953125" style="7"/>
  </cols>
  <sheetData>
    <row r="1" spans="1:30" ht="12.5" hidden="1" x14ac:dyDescent="0.25">
      <c r="A1" s="7" t="s">
        <v>54</v>
      </c>
      <c r="J1" s="7"/>
    </row>
    <row r="2" spans="1:30" ht="12.5" hidden="1" x14ac:dyDescent="0.25">
      <c r="A2" s="7" t="s">
        <v>55</v>
      </c>
      <c r="J2" s="7"/>
    </row>
    <row r="3" spans="1:30" ht="12.5" hidden="1" x14ac:dyDescent="0.25">
      <c r="A3" s="7" t="s">
        <v>150</v>
      </c>
      <c r="J3" s="7"/>
    </row>
    <row r="4" spans="1:30" ht="12.5" hidden="1" x14ac:dyDescent="0.25">
      <c r="A4" s="7" t="s">
        <v>56</v>
      </c>
      <c r="J4" s="7"/>
    </row>
    <row r="5" spans="1:30" ht="12.5" hidden="1" x14ac:dyDescent="0.25">
      <c r="A5" s="7" t="s">
        <v>57</v>
      </c>
      <c r="J5" s="7"/>
    </row>
    <row r="6" spans="1:30" ht="12.5" hidden="1" x14ac:dyDescent="0.25">
      <c r="A6" s="7" t="s">
        <v>58</v>
      </c>
      <c r="J6" s="7"/>
      <c r="R6" s="7"/>
    </row>
    <row r="7" spans="1:30" ht="12.5" hidden="1" x14ac:dyDescent="0.25">
      <c r="A7" s="7" t="s">
        <v>153</v>
      </c>
      <c r="J7" s="7"/>
      <c r="R7" s="7"/>
    </row>
    <row r="8" spans="1:30" ht="12.5" hidden="1" x14ac:dyDescent="0.25">
      <c r="A8" s="7" t="s">
        <v>59</v>
      </c>
      <c r="J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x14ac:dyDescent="0.3">
      <c r="J9" s="77" t="s">
        <v>549</v>
      </c>
      <c r="L9" s="200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x14ac:dyDescent="0.3">
      <c r="J10" s="7"/>
      <c r="Y10" s="17" t="s">
        <v>61</v>
      </c>
      <c r="Z10" s="17" t="s">
        <v>61</v>
      </c>
      <c r="AA10" s="17" t="s">
        <v>61</v>
      </c>
      <c r="AB10" s="17" t="s">
        <v>62</v>
      </c>
      <c r="AC10" s="17" t="s">
        <v>62</v>
      </c>
      <c r="AD10" s="17" t="s">
        <v>62</v>
      </c>
    </row>
    <row r="11" spans="1:30" ht="12.5" hidden="1" x14ac:dyDescent="0.25">
      <c r="A11" s="7" t="s">
        <v>64</v>
      </c>
      <c r="D11" s="7" t="s">
        <v>65</v>
      </c>
      <c r="E11" s="7" t="s">
        <v>66</v>
      </c>
      <c r="F11" s="7" t="s">
        <v>67</v>
      </c>
      <c r="G11" s="7" t="s">
        <v>68</v>
      </c>
      <c r="H11" s="7" t="s">
        <v>69</v>
      </c>
      <c r="J11" s="7"/>
      <c r="N11" s="16" t="s">
        <v>70</v>
      </c>
      <c r="R11" s="32" t="s">
        <v>71</v>
      </c>
      <c r="Y11" s="16" t="s">
        <v>72</v>
      </c>
      <c r="Z11" s="16" t="s">
        <v>73</v>
      </c>
      <c r="AA11" s="16" t="s">
        <v>74</v>
      </c>
      <c r="AB11" s="16" t="s">
        <v>72</v>
      </c>
      <c r="AC11" s="16" t="s">
        <v>73</v>
      </c>
      <c r="AD11" s="16" t="s">
        <v>74</v>
      </c>
    </row>
    <row r="12" spans="1:30" ht="12.5" hidden="1" x14ac:dyDescent="0.25">
      <c r="A12" s="7" t="s">
        <v>75</v>
      </c>
      <c r="J12" s="7"/>
      <c r="N12" s="16" t="s">
        <v>76</v>
      </c>
      <c r="Y12" s="16" t="s">
        <v>76</v>
      </c>
      <c r="Z12" s="16" t="s">
        <v>76</v>
      </c>
      <c r="AA12" s="16" t="s">
        <v>76</v>
      </c>
      <c r="AB12" s="16" t="s">
        <v>77</v>
      </c>
      <c r="AC12" s="16" t="s">
        <v>77</v>
      </c>
      <c r="AD12" s="16" t="s">
        <v>77</v>
      </c>
    </row>
    <row r="13" spans="1:30" ht="12.5" x14ac:dyDescent="0.25">
      <c r="J13" s="7"/>
    </row>
    <row r="14" spans="1:30" thickBot="1" x14ac:dyDescent="0.3">
      <c r="J14" s="7"/>
    </row>
    <row r="15" spans="1:30" ht="22.5" customHeight="1" thickBot="1" x14ac:dyDescent="0.3">
      <c r="J15" s="111" t="s">
        <v>78</v>
      </c>
    </row>
    <row r="16" spans="1:30" ht="22.5" hidden="1" customHeight="1" thickBot="1" x14ac:dyDescent="0.3">
      <c r="A16" s="7" t="s">
        <v>491</v>
      </c>
      <c r="J16" s="111" t="s">
        <v>79</v>
      </c>
    </row>
    <row r="17" spans="1:38" s="9" customFormat="1" ht="33" customHeight="1" thickBot="1" x14ac:dyDescent="0.35">
      <c r="A17" s="7" t="s">
        <v>80</v>
      </c>
      <c r="J17" s="111" t="s">
        <v>548</v>
      </c>
      <c r="L17" s="482" t="s">
        <v>81</v>
      </c>
      <c r="M17" s="482" t="s">
        <v>82</v>
      </c>
      <c r="N17" s="482" t="s">
        <v>83</v>
      </c>
      <c r="O17" s="482" t="s">
        <v>85</v>
      </c>
      <c r="P17" s="482" t="s">
        <v>86</v>
      </c>
      <c r="Q17" s="483"/>
      <c r="R17" s="482" t="s">
        <v>87</v>
      </c>
      <c r="S17" s="482" t="s">
        <v>88</v>
      </c>
      <c r="T17" s="482" t="s">
        <v>89</v>
      </c>
      <c r="U17" s="481" t="s">
        <v>90</v>
      </c>
      <c r="V17" s="33" t="s">
        <v>91</v>
      </c>
      <c r="W17" s="10"/>
      <c r="X17" s="18"/>
      <c r="Y17" s="18"/>
      <c r="Z17" s="18"/>
      <c r="AA17" s="18"/>
      <c r="AB17" s="18"/>
      <c r="AC17" s="18"/>
      <c r="AD17" s="18"/>
      <c r="AF17" s="9" t="s">
        <v>152</v>
      </c>
    </row>
    <row r="18" spans="1:38" ht="12.5" x14ac:dyDescent="0.25">
      <c r="J18" s="7"/>
    </row>
    <row r="19" spans="1:38" ht="14" x14ac:dyDescent="0.3">
      <c r="J19" s="11" t="s">
        <v>96</v>
      </c>
    </row>
    <row r="20" spans="1:38" x14ac:dyDescent="0.3">
      <c r="A20" s="7" t="s">
        <v>97</v>
      </c>
      <c r="D20" s="120" t="s">
        <v>492</v>
      </c>
      <c r="E20" s="7" t="s">
        <v>98</v>
      </c>
      <c r="F20" s="7" t="s">
        <v>99</v>
      </c>
      <c r="I20" s="7">
        <v>1</v>
      </c>
      <c r="J20" s="8" t="s">
        <v>100</v>
      </c>
      <c r="L20" s="16">
        <f>AB20+AC20+AD20+L75</f>
        <v>0</v>
      </c>
      <c r="M20" s="16">
        <f>Y20+Z20+AA20+M75</f>
        <v>0</v>
      </c>
      <c r="O20" s="16">
        <v>0</v>
      </c>
      <c r="P20" s="16">
        <f>M20-N20-O20</f>
        <v>0</v>
      </c>
      <c r="R20" s="16">
        <v>0</v>
      </c>
      <c r="S20" s="16">
        <v>0</v>
      </c>
      <c r="T20" s="16">
        <f>L20-S20</f>
        <v>0</v>
      </c>
      <c r="V20" s="16">
        <f>T20-U20</f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F20" s="16">
        <f>O20-O20+O76</f>
        <v>0</v>
      </c>
    </row>
    <row r="21" spans="1:38" x14ac:dyDescent="0.3">
      <c r="A21" s="7" t="s">
        <v>97</v>
      </c>
      <c r="D21" s="120">
        <v>10269</v>
      </c>
      <c r="E21" s="7" t="s">
        <v>98</v>
      </c>
      <c r="F21" s="7" t="s">
        <v>101</v>
      </c>
      <c r="I21" s="7">
        <v>1</v>
      </c>
      <c r="J21" s="8" t="s">
        <v>490</v>
      </c>
      <c r="L21" s="16">
        <f>AB21+AC21+AD21</f>
        <v>0</v>
      </c>
      <c r="M21" s="16">
        <f>Y21+Z21+AA21</f>
        <v>0</v>
      </c>
      <c r="N21" s="16">
        <v>0</v>
      </c>
      <c r="O21" s="16">
        <v>0</v>
      </c>
      <c r="P21" s="16">
        <f>M21-N21-O21</f>
        <v>0</v>
      </c>
      <c r="R21" s="16">
        <v>0</v>
      </c>
      <c r="S21" s="16">
        <v>0</v>
      </c>
      <c r="T21" s="16">
        <f>L21-S21</f>
        <v>0</v>
      </c>
      <c r="V21" s="16">
        <f>T21-U21</f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F21" s="16">
        <f>O21-O21+O77</f>
        <v>0</v>
      </c>
    </row>
    <row r="22" spans="1:38" x14ac:dyDescent="0.3">
      <c r="A22" s="7" t="s">
        <v>97</v>
      </c>
      <c r="D22" s="120" t="s">
        <v>102</v>
      </c>
      <c r="E22" s="7" t="s">
        <v>98</v>
      </c>
      <c r="F22" s="7" t="s">
        <v>101</v>
      </c>
      <c r="I22" s="7">
        <v>2</v>
      </c>
      <c r="J22" s="8" t="s">
        <v>103</v>
      </c>
      <c r="L22" s="16">
        <f>AB22+AC22+AD22-L75</f>
        <v>1352048.0019999999</v>
      </c>
      <c r="M22" s="16">
        <f t="shared" ref="M22:M32" si="0">Y22+Z22+AA22</f>
        <v>667622.41700000002</v>
      </c>
      <c r="N22" s="16">
        <v>736303.57999999984</v>
      </c>
      <c r="O22" s="16">
        <v>0</v>
      </c>
      <c r="P22" s="16">
        <f t="shared" ref="P22:P32" si="1">M22-N22-O22</f>
        <v>-68681.162999999826</v>
      </c>
      <c r="R22" s="16">
        <v>0</v>
      </c>
      <c r="S22" s="16">
        <f>N22*2</f>
        <v>1472607.1599999997</v>
      </c>
      <c r="T22" s="16">
        <f t="shared" ref="T22:T32" si="2">L22-S22</f>
        <v>-120559.15799999982</v>
      </c>
      <c r="V22" s="16">
        <f t="shared" ref="V22:V32" si="3">T22-U22</f>
        <v>-120559.15799999982</v>
      </c>
      <c r="Y22" s="16">
        <v>667622.41700000002</v>
      </c>
      <c r="Z22" s="16">
        <v>0</v>
      </c>
      <c r="AA22" s="16">
        <v>0</v>
      </c>
      <c r="AB22" s="16">
        <v>1352048.0019999999</v>
      </c>
      <c r="AC22" s="16">
        <v>0</v>
      </c>
      <c r="AD22" s="16">
        <v>0</v>
      </c>
      <c r="AF22" s="16">
        <f>O22-O22-O76</f>
        <v>0</v>
      </c>
      <c r="AL22" s="486"/>
    </row>
    <row r="23" spans="1:38" x14ac:dyDescent="0.3">
      <c r="A23" s="7" t="s">
        <v>97</v>
      </c>
      <c r="D23" s="7" t="s">
        <v>104</v>
      </c>
      <c r="E23" s="7" t="s">
        <v>98</v>
      </c>
      <c r="F23" s="7" t="s">
        <v>99</v>
      </c>
      <c r="I23" s="7">
        <v>3</v>
      </c>
      <c r="J23" s="8" t="s">
        <v>105</v>
      </c>
      <c r="L23" s="16">
        <f t="shared" ref="L23:L32" si="4">AB23+AC23+AD23</f>
        <v>0</v>
      </c>
      <c r="M23" s="16">
        <f t="shared" si="0"/>
        <v>0</v>
      </c>
      <c r="N23" s="16">
        <v>0</v>
      </c>
      <c r="O23" s="16">
        <v>0</v>
      </c>
      <c r="P23" s="16">
        <f t="shared" si="1"/>
        <v>0</v>
      </c>
      <c r="R23" s="16">
        <v>0</v>
      </c>
      <c r="S23" s="16">
        <v>0</v>
      </c>
      <c r="T23" s="16">
        <f t="shared" si="2"/>
        <v>0</v>
      </c>
      <c r="V23" s="16">
        <f t="shared" si="3"/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</row>
    <row r="24" spans="1:38" x14ac:dyDescent="0.3">
      <c r="A24" s="7" t="s">
        <v>97</v>
      </c>
      <c r="D24" s="7" t="s">
        <v>106</v>
      </c>
      <c r="E24" s="7" t="s">
        <v>98</v>
      </c>
      <c r="F24" s="7" t="s">
        <v>101</v>
      </c>
      <c r="I24" s="7">
        <v>4</v>
      </c>
      <c r="J24" s="8" t="s">
        <v>107</v>
      </c>
      <c r="L24" s="16">
        <f t="shared" si="4"/>
        <v>0</v>
      </c>
      <c r="M24" s="16">
        <f t="shared" si="0"/>
        <v>0</v>
      </c>
      <c r="N24" s="16">
        <v>0</v>
      </c>
      <c r="O24" s="16">
        <v>0</v>
      </c>
      <c r="P24" s="16">
        <f t="shared" si="1"/>
        <v>0</v>
      </c>
      <c r="R24" s="16">
        <v>0</v>
      </c>
      <c r="S24" s="16">
        <v>0</v>
      </c>
      <c r="T24" s="16">
        <f t="shared" si="2"/>
        <v>0</v>
      </c>
      <c r="V24" s="16">
        <f t="shared" si="3"/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</row>
    <row r="25" spans="1:38" x14ac:dyDescent="0.3">
      <c r="A25" s="7" t="s">
        <v>97</v>
      </c>
      <c r="D25" s="293" t="s">
        <v>489</v>
      </c>
      <c r="E25" s="7" t="s">
        <v>98</v>
      </c>
      <c r="I25" s="7">
        <v>5</v>
      </c>
      <c r="J25" s="8" t="s">
        <v>109</v>
      </c>
      <c r="L25" s="16">
        <f t="shared" si="4"/>
        <v>17800</v>
      </c>
      <c r="M25" s="16">
        <f t="shared" si="0"/>
        <v>8900</v>
      </c>
      <c r="N25" s="16">
        <v>12023.03</v>
      </c>
      <c r="O25" s="16">
        <v>0</v>
      </c>
      <c r="P25" s="16">
        <f t="shared" si="1"/>
        <v>-3123.0300000000007</v>
      </c>
      <c r="R25" s="16">
        <v>5350</v>
      </c>
      <c r="S25" s="16">
        <v>17800</v>
      </c>
      <c r="T25" s="16">
        <f t="shared" si="2"/>
        <v>0</v>
      </c>
      <c r="V25" s="16">
        <f t="shared" si="3"/>
        <v>0</v>
      </c>
      <c r="W25" s="16" t="s">
        <v>154</v>
      </c>
      <c r="Y25" s="16">
        <v>8900</v>
      </c>
      <c r="Z25" s="16">
        <v>0</v>
      </c>
      <c r="AA25" s="16">
        <v>0</v>
      </c>
      <c r="AB25" s="16">
        <v>17800</v>
      </c>
      <c r="AC25" s="16">
        <v>0</v>
      </c>
      <c r="AD25" s="16">
        <v>0</v>
      </c>
    </row>
    <row r="26" spans="1:38" x14ac:dyDescent="0.3">
      <c r="A26" s="7" t="s">
        <v>97</v>
      </c>
      <c r="D26" s="7" t="s">
        <v>497</v>
      </c>
      <c r="E26" s="7" t="s">
        <v>98</v>
      </c>
      <c r="I26" s="7">
        <v>6</v>
      </c>
      <c r="J26" s="8" t="s">
        <v>110</v>
      </c>
      <c r="L26" s="16">
        <f t="shared" si="4"/>
        <v>7500</v>
      </c>
      <c r="M26" s="16">
        <f t="shared" si="0"/>
        <v>3748</v>
      </c>
      <c r="N26" s="16">
        <v>413.8</v>
      </c>
      <c r="O26" s="16">
        <v>0</v>
      </c>
      <c r="P26" s="16">
        <f t="shared" si="1"/>
        <v>3334.2</v>
      </c>
      <c r="R26" s="16">
        <v>106</v>
      </c>
      <c r="S26" s="16">
        <v>1000</v>
      </c>
      <c r="T26" s="16">
        <f t="shared" si="2"/>
        <v>6500</v>
      </c>
      <c r="V26" s="16">
        <f t="shared" si="3"/>
        <v>6500</v>
      </c>
      <c r="Y26" s="16">
        <v>3748</v>
      </c>
      <c r="Z26" s="16">
        <v>0</v>
      </c>
      <c r="AA26" s="16">
        <v>0</v>
      </c>
      <c r="AB26" s="16">
        <v>7500</v>
      </c>
      <c r="AC26" s="16">
        <v>0</v>
      </c>
      <c r="AD26" s="16">
        <v>0</v>
      </c>
    </row>
    <row r="27" spans="1:38" x14ac:dyDescent="0.3">
      <c r="A27" s="7" t="s">
        <v>97</v>
      </c>
      <c r="D27" s="7" t="s">
        <v>111</v>
      </c>
      <c r="E27" s="7" t="s">
        <v>98</v>
      </c>
      <c r="I27" s="7">
        <v>7</v>
      </c>
      <c r="J27" s="8" t="s">
        <v>112</v>
      </c>
      <c r="L27" s="16">
        <f t="shared" si="4"/>
        <v>22022</v>
      </c>
      <c r="M27" s="16">
        <f t="shared" si="0"/>
        <v>11396</v>
      </c>
      <c r="N27" s="16">
        <v>4500.7199999999975</v>
      </c>
      <c r="O27" s="16">
        <v>0</v>
      </c>
      <c r="P27" s="16">
        <f t="shared" si="1"/>
        <v>6895.2800000000025</v>
      </c>
      <c r="R27" s="16">
        <v>122.66</v>
      </c>
      <c r="S27" s="16">
        <v>10000</v>
      </c>
      <c r="T27" s="16">
        <f t="shared" si="2"/>
        <v>12022</v>
      </c>
      <c r="V27" s="16">
        <f t="shared" si="3"/>
        <v>12022</v>
      </c>
      <c r="Y27" s="16">
        <v>11396</v>
      </c>
      <c r="Z27" s="16">
        <v>0</v>
      </c>
      <c r="AA27" s="16">
        <v>0</v>
      </c>
      <c r="AB27" s="16">
        <v>22790</v>
      </c>
      <c r="AC27" s="16">
        <v>-768</v>
      </c>
      <c r="AD27" s="16">
        <v>0</v>
      </c>
    </row>
    <row r="28" spans="1:38" x14ac:dyDescent="0.3">
      <c r="A28" s="7" t="s">
        <v>97</v>
      </c>
      <c r="D28" s="104" t="s">
        <v>155</v>
      </c>
      <c r="E28" s="7" t="s">
        <v>98</v>
      </c>
      <c r="I28" s="7">
        <v>8</v>
      </c>
      <c r="J28" s="8" t="s">
        <v>114</v>
      </c>
      <c r="L28" s="16">
        <f t="shared" si="4"/>
        <v>8062293</v>
      </c>
      <c r="M28" s="16">
        <f t="shared" si="0"/>
        <v>4267614.5</v>
      </c>
      <c r="N28" s="16">
        <v>3324721.0399999996</v>
      </c>
      <c r="O28" s="16">
        <v>0</v>
      </c>
      <c r="P28" s="16">
        <f t="shared" si="1"/>
        <v>942893.46000000043</v>
      </c>
      <c r="R28" s="16">
        <v>2756999.51</v>
      </c>
      <c r="S28" s="16">
        <v>6881663</v>
      </c>
      <c r="T28" s="16">
        <f t="shared" si="2"/>
        <v>1180630</v>
      </c>
      <c r="V28" s="16">
        <f t="shared" si="3"/>
        <v>1180630</v>
      </c>
      <c r="Y28" s="16">
        <v>4267614.5</v>
      </c>
      <c r="Z28" s="16">
        <v>0</v>
      </c>
      <c r="AA28" s="16">
        <v>0</v>
      </c>
      <c r="AB28" s="16">
        <v>8061525</v>
      </c>
      <c r="AC28" s="16">
        <v>768</v>
      </c>
      <c r="AD28" s="16">
        <v>0</v>
      </c>
    </row>
    <row r="29" spans="1:38" x14ac:dyDescent="0.3">
      <c r="A29" s="7" t="s">
        <v>97</v>
      </c>
      <c r="E29" s="7" t="s">
        <v>115</v>
      </c>
      <c r="I29" s="7">
        <v>9</v>
      </c>
      <c r="J29" s="8" t="s">
        <v>116</v>
      </c>
      <c r="L29" s="16">
        <f t="shared" si="4"/>
        <v>0</v>
      </c>
      <c r="M29" s="16">
        <f t="shared" si="0"/>
        <v>0</v>
      </c>
      <c r="N29" s="16">
        <v>0</v>
      </c>
      <c r="O29" s="16">
        <v>0</v>
      </c>
      <c r="P29" s="16">
        <f t="shared" si="1"/>
        <v>0</v>
      </c>
      <c r="R29" s="16">
        <v>0</v>
      </c>
      <c r="S29" s="16">
        <v>0</v>
      </c>
      <c r="T29" s="16">
        <f t="shared" si="2"/>
        <v>0</v>
      </c>
      <c r="V29" s="16">
        <f t="shared" si="3"/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</row>
    <row r="30" spans="1:38" x14ac:dyDescent="0.3">
      <c r="A30" s="7" t="s">
        <v>97</v>
      </c>
      <c r="E30" s="7" t="s">
        <v>117</v>
      </c>
      <c r="I30" s="7">
        <v>10</v>
      </c>
      <c r="J30" s="8" t="s">
        <v>118</v>
      </c>
      <c r="L30" s="16">
        <f t="shared" si="4"/>
        <v>0</v>
      </c>
      <c r="M30" s="16">
        <f t="shared" si="0"/>
        <v>0</v>
      </c>
      <c r="N30" s="16">
        <v>0</v>
      </c>
      <c r="O30" s="16">
        <v>0</v>
      </c>
      <c r="P30" s="16">
        <f t="shared" si="1"/>
        <v>0</v>
      </c>
      <c r="R30" s="16">
        <v>0</v>
      </c>
      <c r="S30" s="16">
        <v>0</v>
      </c>
      <c r="T30" s="16">
        <f t="shared" si="2"/>
        <v>0</v>
      </c>
      <c r="V30" s="16">
        <f t="shared" si="3"/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</row>
    <row r="31" spans="1:38" x14ac:dyDescent="0.3">
      <c r="A31" s="7" t="s">
        <v>97</v>
      </c>
      <c r="D31" s="7">
        <v>11790</v>
      </c>
      <c r="E31" s="7" t="s">
        <v>98</v>
      </c>
      <c r="I31" s="7">
        <v>11</v>
      </c>
      <c r="J31" s="8" t="s">
        <v>119</v>
      </c>
      <c r="L31" s="16">
        <f t="shared" si="4"/>
        <v>0</v>
      </c>
      <c r="M31" s="16">
        <f t="shared" si="0"/>
        <v>0</v>
      </c>
      <c r="N31" s="16">
        <v>0</v>
      </c>
      <c r="O31" s="16">
        <v>0</v>
      </c>
      <c r="P31" s="16">
        <f t="shared" si="1"/>
        <v>0</v>
      </c>
      <c r="R31" s="16">
        <v>0</v>
      </c>
      <c r="S31" s="16">
        <v>0</v>
      </c>
      <c r="T31" s="16">
        <f t="shared" si="2"/>
        <v>0</v>
      </c>
      <c r="V31" s="16">
        <f t="shared" si="3"/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</row>
    <row r="32" spans="1:38" x14ac:dyDescent="0.3">
      <c r="A32" s="7" t="s">
        <v>97</v>
      </c>
      <c r="D32" s="7" t="s">
        <v>120</v>
      </c>
      <c r="E32" s="7" t="s">
        <v>98</v>
      </c>
      <c r="I32" s="7">
        <v>12</v>
      </c>
      <c r="J32" s="8" t="s">
        <v>121</v>
      </c>
      <c r="L32" s="16">
        <f t="shared" si="4"/>
        <v>0</v>
      </c>
      <c r="M32" s="16">
        <f t="shared" si="0"/>
        <v>0</v>
      </c>
      <c r="N32" s="16">
        <v>0</v>
      </c>
      <c r="O32" s="16">
        <v>0</v>
      </c>
      <c r="P32" s="16">
        <f t="shared" si="1"/>
        <v>0</v>
      </c>
      <c r="R32" s="16">
        <v>0</v>
      </c>
      <c r="S32" s="16">
        <v>0</v>
      </c>
      <c r="T32" s="16">
        <f t="shared" si="2"/>
        <v>0</v>
      </c>
      <c r="V32" s="16">
        <f t="shared" si="3"/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</row>
    <row r="34" spans="1:38" x14ac:dyDescent="0.3">
      <c r="I34" s="7" t="s">
        <v>156</v>
      </c>
      <c r="J34" s="12"/>
      <c r="K34" s="13"/>
      <c r="L34" s="19">
        <f>SUM(L20:L33)</f>
        <v>9461663.0020000003</v>
      </c>
      <c r="M34" s="19">
        <f>SUM(M20:M33)</f>
        <v>4959280.9170000004</v>
      </c>
      <c r="N34" s="19">
        <f>SUM(N20:N33)</f>
        <v>4077962.1699999995</v>
      </c>
      <c r="O34" s="19"/>
      <c r="P34" s="19">
        <f>SUM(P20:P33)</f>
        <v>881318.74700000056</v>
      </c>
      <c r="Q34" s="17"/>
      <c r="R34" s="19">
        <f>SUM(R20:R33)</f>
        <v>2762578.17</v>
      </c>
      <c r="S34" s="19">
        <f>SUM(S20:S33)</f>
        <v>8383070.1600000001</v>
      </c>
      <c r="T34" s="19">
        <f>SUM(T20:T33)</f>
        <v>1078592.8420000002</v>
      </c>
      <c r="U34" s="19"/>
      <c r="V34" s="19">
        <f>SUM(V20:V33)</f>
        <v>1078592.8420000002</v>
      </c>
      <c r="W34" s="21"/>
      <c r="X34" s="17"/>
      <c r="Y34" s="19">
        <f t="shared" ref="Y34:AD34" si="5">SUM(Y20:Y33)</f>
        <v>4959280.9170000004</v>
      </c>
      <c r="Z34" s="19">
        <f t="shared" si="5"/>
        <v>0</v>
      </c>
      <c r="AA34" s="19">
        <f t="shared" si="5"/>
        <v>0</v>
      </c>
      <c r="AB34" s="19">
        <f t="shared" si="5"/>
        <v>9461663.0020000003</v>
      </c>
      <c r="AC34" s="19">
        <f t="shared" si="5"/>
        <v>0</v>
      </c>
      <c r="AD34" s="19">
        <f t="shared" si="5"/>
        <v>0</v>
      </c>
    </row>
    <row r="36" spans="1:38" ht="14" x14ac:dyDescent="0.3">
      <c r="J36" s="11" t="s">
        <v>122</v>
      </c>
    </row>
    <row r="37" spans="1:38" x14ac:dyDescent="0.3">
      <c r="A37" s="7" t="s">
        <v>97</v>
      </c>
      <c r="D37" s="7">
        <v>14113</v>
      </c>
      <c r="E37" s="7" t="s">
        <v>123</v>
      </c>
      <c r="I37" s="7">
        <v>13</v>
      </c>
      <c r="J37" s="8" t="s">
        <v>124</v>
      </c>
      <c r="L37" s="16">
        <f>AB37+AC37+AD37</f>
        <v>0</v>
      </c>
      <c r="M37" s="16">
        <f>Y37+Z37+AA37</f>
        <v>0</v>
      </c>
      <c r="N37" s="16">
        <v>0</v>
      </c>
      <c r="O37" s="16">
        <v>0</v>
      </c>
      <c r="P37" s="16">
        <f>M37-N37-O37</f>
        <v>0</v>
      </c>
      <c r="R37" s="16">
        <v>0</v>
      </c>
      <c r="T37" s="16">
        <f>L37-S37</f>
        <v>0</v>
      </c>
      <c r="V37" s="16">
        <f>T37-U37</f>
        <v>0</v>
      </c>
      <c r="W37" s="17"/>
      <c r="X37" s="17"/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8"/>
    </row>
    <row r="38" spans="1:38" x14ac:dyDescent="0.3">
      <c r="A38" s="7" t="s">
        <v>97</v>
      </c>
      <c r="E38" s="7" t="s">
        <v>125</v>
      </c>
      <c r="I38" s="7">
        <v>14</v>
      </c>
      <c r="J38" s="8" t="s">
        <v>126</v>
      </c>
      <c r="L38" s="16">
        <f>AB38+AC38+AD38</f>
        <v>0</v>
      </c>
      <c r="M38" s="16">
        <f>Y38+Z38+AA38</f>
        <v>0</v>
      </c>
      <c r="N38" s="16">
        <v>0</v>
      </c>
      <c r="O38" s="16">
        <v>0</v>
      </c>
      <c r="P38" s="16">
        <f>M38-N38-O38</f>
        <v>0</v>
      </c>
      <c r="R38" s="16">
        <v>0</v>
      </c>
      <c r="T38" s="16">
        <f>L38-S38</f>
        <v>0</v>
      </c>
      <c r="V38" s="16">
        <f>T38-U38</f>
        <v>0</v>
      </c>
      <c r="W38" s="17"/>
      <c r="X38" s="17"/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8"/>
    </row>
    <row r="39" spans="1:38" x14ac:dyDescent="0.3"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8"/>
    </row>
    <row r="40" spans="1:38" x14ac:dyDescent="0.3">
      <c r="I40" s="7" t="s">
        <v>157</v>
      </c>
      <c r="J40" s="12"/>
      <c r="K40" s="13"/>
      <c r="L40" s="19">
        <f>SUM(L37:L38)</f>
        <v>0</v>
      </c>
      <c r="M40" s="19">
        <f>SUM(M37:M38)</f>
        <v>0</v>
      </c>
      <c r="N40" s="19">
        <f t="shared" ref="N40:V40" si="6">SUM(N37:N38)</f>
        <v>0</v>
      </c>
      <c r="O40" s="19"/>
      <c r="P40" s="19">
        <f t="shared" si="6"/>
        <v>0</v>
      </c>
      <c r="Q40" s="17"/>
      <c r="R40" s="19">
        <f>SUM(R37:R38)</f>
        <v>0</v>
      </c>
      <c r="S40" s="19">
        <f t="shared" si="6"/>
        <v>0</v>
      </c>
      <c r="T40" s="19">
        <f t="shared" si="6"/>
        <v>0</v>
      </c>
      <c r="U40" s="19"/>
      <c r="V40" s="19">
        <f t="shared" si="6"/>
        <v>0</v>
      </c>
      <c r="W40" s="21"/>
      <c r="X40" s="17"/>
      <c r="Y40" s="19">
        <f t="shared" ref="Y40:AD40" si="7">SUM(Y37:Y38)</f>
        <v>0</v>
      </c>
      <c r="Z40" s="19">
        <f t="shared" si="7"/>
        <v>0</v>
      </c>
      <c r="AA40" s="19">
        <f t="shared" si="7"/>
        <v>0</v>
      </c>
      <c r="AB40" s="19">
        <f t="shared" si="7"/>
        <v>0</v>
      </c>
      <c r="AC40" s="19">
        <f t="shared" si="7"/>
        <v>0</v>
      </c>
      <c r="AD40" s="19">
        <f t="shared" si="7"/>
        <v>0</v>
      </c>
      <c r="AE40" s="8"/>
    </row>
    <row r="41" spans="1:38" x14ac:dyDescent="0.3"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8"/>
    </row>
    <row r="42" spans="1:38" ht="14" x14ac:dyDescent="0.3">
      <c r="J42" s="11" t="s">
        <v>127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8"/>
    </row>
    <row r="43" spans="1:38" x14ac:dyDescent="0.3">
      <c r="A43" s="7" t="s">
        <v>97</v>
      </c>
      <c r="D43" s="7">
        <v>15320</v>
      </c>
      <c r="E43" s="7" t="s">
        <v>98</v>
      </c>
      <c r="I43" s="7">
        <v>15</v>
      </c>
      <c r="J43" s="8" t="s">
        <v>128</v>
      </c>
      <c r="L43" s="16">
        <f>AB43+AC43+AD43</f>
        <v>0</v>
      </c>
      <c r="M43" s="16">
        <f>Y43+Z43+AA43</f>
        <v>0</v>
      </c>
      <c r="N43" s="16">
        <v>0</v>
      </c>
      <c r="O43" s="16">
        <v>0</v>
      </c>
      <c r="P43" s="16">
        <f>M43-N43-O43</f>
        <v>0</v>
      </c>
      <c r="R43" s="16">
        <v>0</v>
      </c>
      <c r="T43" s="16">
        <f>L43-S43</f>
        <v>0</v>
      </c>
      <c r="V43" s="16">
        <f>T43-U43</f>
        <v>0</v>
      </c>
      <c r="W43" s="17"/>
      <c r="X43" s="17"/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8"/>
    </row>
    <row r="44" spans="1:38" x14ac:dyDescent="0.3">
      <c r="A44" s="7" t="s">
        <v>97</v>
      </c>
      <c r="D44" s="7" t="s">
        <v>129</v>
      </c>
      <c r="E44" s="7" t="s">
        <v>98</v>
      </c>
      <c r="I44" s="7">
        <v>16</v>
      </c>
      <c r="J44" s="8" t="s">
        <v>130</v>
      </c>
      <c r="L44" s="16">
        <f>AB44+AC44+AD44</f>
        <v>-3946275</v>
      </c>
      <c r="M44" s="16">
        <f>Y44+Z44+AA44</f>
        <v>-2500128</v>
      </c>
      <c r="N44" s="16">
        <v>-2624884.9500000002</v>
      </c>
      <c r="O44" s="16">
        <v>0</v>
      </c>
      <c r="P44" s="16">
        <f>M44-N44-O44</f>
        <v>124756.95000000019</v>
      </c>
      <c r="R44" s="16">
        <v>0</v>
      </c>
      <c r="S44" s="16">
        <f>L44-571000+135000</f>
        <v>-4382275</v>
      </c>
      <c r="T44" s="16">
        <f>L44-S44</f>
        <v>436000</v>
      </c>
      <c r="V44" s="16">
        <f>T44-U44</f>
        <v>436000</v>
      </c>
      <c r="W44" s="17"/>
      <c r="X44" s="17"/>
      <c r="Y44" s="17">
        <v>-2500128</v>
      </c>
      <c r="Z44" s="17">
        <v>0</v>
      </c>
      <c r="AA44" s="17">
        <v>0</v>
      </c>
      <c r="AB44" s="17">
        <v>-3946275</v>
      </c>
      <c r="AC44" s="17">
        <v>0</v>
      </c>
      <c r="AD44" s="17">
        <v>0</v>
      </c>
      <c r="AE44" s="8"/>
    </row>
    <row r="45" spans="1:38" x14ac:dyDescent="0.3"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8"/>
    </row>
    <row r="46" spans="1:38" x14ac:dyDescent="0.3">
      <c r="I46" s="7" t="s">
        <v>158</v>
      </c>
      <c r="J46" s="12"/>
      <c r="K46" s="13"/>
      <c r="L46" s="19">
        <f>SUM(L43:L45)</f>
        <v>-3946275</v>
      </c>
      <c r="M46" s="19">
        <f>SUM(M43:M45)</f>
        <v>-2500128</v>
      </c>
      <c r="N46" s="19">
        <f>SUM(N43:N45)</f>
        <v>-2624884.9500000002</v>
      </c>
      <c r="O46" s="19"/>
      <c r="P46" s="19">
        <f>SUM(P43:P45)</f>
        <v>124756.95000000019</v>
      </c>
      <c r="Q46" s="17"/>
      <c r="R46" s="19">
        <f>SUM(R43:R45)</f>
        <v>0</v>
      </c>
      <c r="S46" s="19">
        <f>SUM(S43:S45)</f>
        <v>-4382275</v>
      </c>
      <c r="T46" s="19">
        <f>SUM(T43:T45)</f>
        <v>436000</v>
      </c>
      <c r="U46" s="19"/>
      <c r="V46" s="19">
        <f>SUM(V43:V45)</f>
        <v>436000</v>
      </c>
      <c r="W46" s="21"/>
      <c r="X46" s="17"/>
      <c r="Y46" s="19">
        <f t="shared" ref="Y46:AD46" si="8">SUM(Y43:Y45)</f>
        <v>-2500128</v>
      </c>
      <c r="Z46" s="19">
        <f t="shared" si="8"/>
        <v>0</v>
      </c>
      <c r="AA46" s="19">
        <f t="shared" si="8"/>
        <v>0</v>
      </c>
      <c r="AB46" s="19">
        <f t="shared" si="8"/>
        <v>-3946275</v>
      </c>
      <c r="AC46" s="19">
        <f t="shared" si="8"/>
        <v>0</v>
      </c>
      <c r="AD46" s="19">
        <f t="shared" si="8"/>
        <v>0</v>
      </c>
      <c r="AE46" s="8"/>
      <c r="AL46" s="486"/>
    </row>
    <row r="47" spans="1:38" x14ac:dyDescent="0.3"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8"/>
    </row>
    <row r="48" spans="1:38" x14ac:dyDescent="0.3">
      <c r="I48" s="7">
        <v>17</v>
      </c>
      <c r="J48" s="26" t="s">
        <v>131</v>
      </c>
      <c r="K48" s="27"/>
      <c r="L48" s="25">
        <f>L46+L40+L34</f>
        <v>5515388.0020000003</v>
      </c>
      <c r="M48" s="25">
        <f>M46+M40+M34</f>
        <v>2459152.9170000004</v>
      </c>
      <c r="N48" s="25">
        <f>N46+N40+N34</f>
        <v>1453077.2199999993</v>
      </c>
      <c r="O48" s="25"/>
      <c r="P48" s="25">
        <f>P46+P40+P34</f>
        <v>1006075.6970000007</v>
      </c>
      <c r="Q48" s="17"/>
      <c r="R48" s="25">
        <f>R46+R40+R34</f>
        <v>2762578.17</v>
      </c>
      <c r="S48" s="25">
        <f>S46+S40+S34</f>
        <v>4000795.16</v>
      </c>
      <c r="T48" s="25">
        <f>T46+T40+T34</f>
        <v>1514592.8420000002</v>
      </c>
      <c r="U48" s="25"/>
      <c r="V48" s="25">
        <f>V46+V40+V34</f>
        <v>1514592.8420000002</v>
      </c>
      <c r="W48" s="25"/>
      <c r="X48" s="17"/>
      <c r="Y48" s="25">
        <f t="shared" ref="Y48:AD48" si="9">Y46+Y40+Y34</f>
        <v>2459152.9170000004</v>
      </c>
      <c r="Z48" s="25">
        <f t="shared" si="9"/>
        <v>0</v>
      </c>
      <c r="AA48" s="25">
        <f t="shared" si="9"/>
        <v>0</v>
      </c>
      <c r="AB48" s="25">
        <f t="shared" si="9"/>
        <v>5515388.0020000003</v>
      </c>
      <c r="AC48" s="25">
        <f t="shared" si="9"/>
        <v>0</v>
      </c>
      <c r="AD48" s="25">
        <f t="shared" si="9"/>
        <v>0</v>
      </c>
      <c r="AE48" s="8"/>
    </row>
    <row r="49" spans="1:31" x14ac:dyDescent="0.3"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8"/>
    </row>
    <row r="50" spans="1:31" ht="14" x14ac:dyDescent="0.3">
      <c r="J50" s="11" t="s">
        <v>132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8"/>
    </row>
    <row r="51" spans="1:31" x14ac:dyDescent="0.3">
      <c r="A51" s="7" t="s">
        <v>97</v>
      </c>
      <c r="D51" s="7" t="s">
        <v>133</v>
      </c>
      <c r="E51" s="7" t="s">
        <v>98</v>
      </c>
      <c r="I51" s="7">
        <v>18</v>
      </c>
      <c r="J51" s="8" t="s">
        <v>134</v>
      </c>
      <c r="L51" s="16">
        <f>AB51+AC51+AD51</f>
        <v>0</v>
      </c>
      <c r="M51" s="16">
        <f>Y51+Z51+AA51</f>
        <v>0</v>
      </c>
      <c r="N51" s="16">
        <v>0</v>
      </c>
      <c r="O51" s="16">
        <v>0</v>
      </c>
      <c r="P51" s="16">
        <f>M51-N51-O51</f>
        <v>0</v>
      </c>
      <c r="R51" s="16">
        <v>0</v>
      </c>
      <c r="T51" s="16">
        <f>L51-S51</f>
        <v>0</v>
      </c>
      <c r="V51" s="16">
        <f>T51-U51</f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</row>
    <row r="52" spans="1:31" x14ac:dyDescent="0.3">
      <c r="A52" s="7" t="s">
        <v>97</v>
      </c>
      <c r="D52" s="7" t="s">
        <v>135</v>
      </c>
      <c r="E52" s="7" t="s">
        <v>98</v>
      </c>
      <c r="I52" s="7">
        <v>19</v>
      </c>
      <c r="J52" s="8" t="s">
        <v>136</v>
      </c>
      <c r="L52" s="16">
        <f>AB52+AC52+AD52</f>
        <v>0</v>
      </c>
      <c r="M52" s="16">
        <f>Y52+Z52+AA52</f>
        <v>0</v>
      </c>
      <c r="N52" s="16">
        <v>0</v>
      </c>
      <c r="O52" s="16">
        <v>0</v>
      </c>
      <c r="P52" s="16">
        <f>M52-N52-O52</f>
        <v>0</v>
      </c>
      <c r="R52" s="16">
        <v>0</v>
      </c>
      <c r="T52" s="16">
        <f>L52-S52</f>
        <v>0</v>
      </c>
      <c r="V52" s="16">
        <f>T52-U52</f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</row>
    <row r="54" spans="1:31" s="8" customFormat="1" x14ac:dyDescent="0.3">
      <c r="I54" s="8" t="s">
        <v>159</v>
      </c>
      <c r="J54" s="12" t="s">
        <v>137</v>
      </c>
      <c r="K54" s="13"/>
      <c r="L54" s="19">
        <f>SUM(L51:L53)</f>
        <v>0</v>
      </c>
      <c r="M54" s="19">
        <f>SUM(M51:M53)</f>
        <v>0</v>
      </c>
      <c r="N54" s="19">
        <f>SUM(N51:N53)</f>
        <v>0</v>
      </c>
      <c r="O54" s="19"/>
      <c r="P54" s="19">
        <f>SUM(P51:P53)</f>
        <v>0</v>
      </c>
      <c r="Q54" s="17"/>
      <c r="R54" s="19">
        <f>SUM(R51:R53)</f>
        <v>0</v>
      </c>
      <c r="S54" s="19">
        <f>SUM(S51:S53)</f>
        <v>0</v>
      </c>
      <c r="T54" s="19">
        <f>SUM(T51:T53)</f>
        <v>0</v>
      </c>
      <c r="U54" s="19"/>
      <c r="V54" s="19">
        <f>SUM(V51:V53)</f>
        <v>0</v>
      </c>
      <c r="W54" s="21"/>
      <c r="X54" s="17"/>
      <c r="Y54" s="19">
        <f t="shared" ref="Y54:AD54" si="10">SUM(Y51:Y53)</f>
        <v>0</v>
      </c>
      <c r="Z54" s="19">
        <f t="shared" si="10"/>
        <v>0</v>
      </c>
      <c r="AA54" s="19">
        <f t="shared" si="10"/>
        <v>0</v>
      </c>
      <c r="AB54" s="19">
        <f t="shared" si="10"/>
        <v>0</v>
      </c>
      <c r="AC54" s="19">
        <f t="shared" si="10"/>
        <v>0</v>
      </c>
      <c r="AD54" s="19">
        <f t="shared" si="10"/>
        <v>0</v>
      </c>
      <c r="AE54" s="7"/>
    </row>
    <row r="55" spans="1:31" s="8" customFormat="1" x14ac:dyDescent="0.3">
      <c r="J55" s="28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29"/>
      <c r="X55" s="17"/>
      <c r="Y55" s="17"/>
      <c r="Z55" s="17"/>
      <c r="AA55" s="17"/>
      <c r="AB55" s="17"/>
      <c r="AC55" s="17"/>
      <c r="AD55" s="17"/>
      <c r="AE55" s="7"/>
    </row>
    <row r="56" spans="1:31" s="8" customFormat="1" x14ac:dyDescent="0.3">
      <c r="I56" s="7">
        <v>20</v>
      </c>
      <c r="J56" s="26" t="s">
        <v>138</v>
      </c>
      <c r="K56" s="27"/>
      <c r="L56" s="25">
        <f>L48+L54</f>
        <v>5515388.0020000003</v>
      </c>
      <c r="M56" s="25">
        <f>M48+M54</f>
        <v>2459152.9170000004</v>
      </c>
      <c r="N56" s="25">
        <f>N48+N54</f>
        <v>1453077.2199999993</v>
      </c>
      <c r="O56" s="25"/>
      <c r="P56" s="25">
        <f>P48+P54</f>
        <v>1006075.6970000007</v>
      </c>
      <c r="Q56" s="17"/>
      <c r="R56" s="25">
        <f>R48+R54</f>
        <v>2762578.17</v>
      </c>
      <c r="S56" s="25">
        <f>S48+S54</f>
        <v>4000795.16</v>
      </c>
      <c r="T56" s="25">
        <f>T48+T54</f>
        <v>1514592.8420000002</v>
      </c>
      <c r="U56" s="25"/>
      <c r="V56" s="25">
        <f>V48+V54</f>
        <v>1514592.8420000002</v>
      </c>
      <c r="W56" s="25"/>
      <c r="X56" s="17"/>
      <c r="Y56" s="25">
        <f t="shared" ref="Y56:AD56" si="11">Y48+Y54</f>
        <v>2459152.9170000004</v>
      </c>
      <c r="Z56" s="25">
        <f t="shared" si="11"/>
        <v>0</v>
      </c>
      <c r="AA56" s="25">
        <f t="shared" si="11"/>
        <v>0</v>
      </c>
      <c r="AB56" s="25">
        <f t="shared" si="11"/>
        <v>5515388.0020000003</v>
      </c>
      <c r="AC56" s="25">
        <f t="shared" si="11"/>
        <v>0</v>
      </c>
      <c r="AD56" s="25">
        <f t="shared" si="11"/>
        <v>0</v>
      </c>
      <c r="AE56" s="7"/>
    </row>
    <row r="58" spans="1:31" x14ac:dyDescent="0.3">
      <c r="I58" s="7">
        <v>21</v>
      </c>
      <c r="J58" s="8" t="s">
        <v>139</v>
      </c>
    </row>
    <row r="60" spans="1:31" x14ac:dyDescent="0.3">
      <c r="A60" s="7" t="s">
        <v>97</v>
      </c>
      <c r="D60" s="7">
        <v>16103</v>
      </c>
      <c r="E60" s="7" t="s">
        <v>98</v>
      </c>
      <c r="I60" s="7">
        <v>22</v>
      </c>
      <c r="J60" s="8" t="s">
        <v>140</v>
      </c>
      <c r="L60" s="16">
        <f t="shared" ref="L60:L67" si="12">AB60+AC60+AD60</f>
        <v>0</v>
      </c>
      <c r="M60" s="16">
        <f t="shared" ref="M60:M67" si="13">Y60+Z60+AA60</f>
        <v>0</v>
      </c>
      <c r="N60" s="16">
        <v>0</v>
      </c>
      <c r="O60" s="16">
        <v>0</v>
      </c>
      <c r="P60" s="16">
        <f t="shared" ref="P60:P67" si="14">M60-N60-O60</f>
        <v>0</v>
      </c>
      <c r="R60" s="16">
        <v>0</v>
      </c>
      <c r="T60" s="16">
        <f t="shared" ref="T60:T67" si="15">L60-S60</f>
        <v>0</v>
      </c>
      <c r="V60" s="16">
        <f t="shared" ref="V60:V67" si="16">T60-U60</f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</row>
    <row r="61" spans="1:31" x14ac:dyDescent="0.3">
      <c r="A61" s="7" t="s">
        <v>97</v>
      </c>
      <c r="D61" s="7">
        <v>16100</v>
      </c>
      <c r="E61" s="7" t="s">
        <v>98</v>
      </c>
      <c r="I61" s="7">
        <v>23</v>
      </c>
      <c r="J61" s="8" t="s">
        <v>141</v>
      </c>
      <c r="L61" s="16">
        <f t="shared" si="12"/>
        <v>0</v>
      </c>
      <c r="M61" s="16">
        <f t="shared" si="13"/>
        <v>0</v>
      </c>
      <c r="N61" s="16">
        <v>0</v>
      </c>
      <c r="O61" s="16">
        <v>0</v>
      </c>
      <c r="P61" s="16">
        <f t="shared" si="14"/>
        <v>0</v>
      </c>
      <c r="R61" s="16">
        <v>0</v>
      </c>
      <c r="T61" s="16">
        <f t="shared" si="15"/>
        <v>0</v>
      </c>
      <c r="V61" s="16">
        <f t="shared" si="16"/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</row>
    <row r="62" spans="1:31" x14ac:dyDescent="0.3">
      <c r="A62" s="7" t="s">
        <v>97</v>
      </c>
      <c r="D62" s="7">
        <v>16106</v>
      </c>
      <c r="E62" s="7" t="s">
        <v>98</v>
      </c>
      <c r="I62" s="7">
        <v>24</v>
      </c>
      <c r="J62" s="8" t="s">
        <v>142</v>
      </c>
      <c r="L62" s="16">
        <f t="shared" si="12"/>
        <v>0</v>
      </c>
      <c r="M62" s="16">
        <f t="shared" si="13"/>
        <v>0</v>
      </c>
      <c r="N62" s="16">
        <v>0</v>
      </c>
      <c r="O62" s="16">
        <v>0</v>
      </c>
      <c r="P62" s="16">
        <f t="shared" si="14"/>
        <v>0</v>
      </c>
      <c r="R62" s="16">
        <v>0</v>
      </c>
      <c r="T62" s="16">
        <f t="shared" si="15"/>
        <v>0</v>
      </c>
      <c r="V62" s="16">
        <f t="shared" si="16"/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</row>
    <row r="63" spans="1:31" x14ac:dyDescent="0.3">
      <c r="A63" s="7" t="s">
        <v>97</v>
      </c>
      <c r="D63" s="7" t="s">
        <v>143</v>
      </c>
      <c r="E63" s="7" t="s">
        <v>98</v>
      </c>
      <c r="I63" s="7">
        <v>25</v>
      </c>
      <c r="J63" s="8" t="s">
        <v>144</v>
      </c>
      <c r="L63" s="16">
        <v>0</v>
      </c>
      <c r="M63" s="16">
        <v>0</v>
      </c>
      <c r="N63" s="16">
        <v>0</v>
      </c>
      <c r="O63" s="16">
        <v>0</v>
      </c>
      <c r="P63" s="16">
        <f t="shared" si="14"/>
        <v>0</v>
      </c>
      <c r="R63" s="16">
        <v>0</v>
      </c>
      <c r="S63" s="16">
        <f>L63</f>
        <v>0</v>
      </c>
      <c r="T63" s="16">
        <f t="shared" si="15"/>
        <v>0</v>
      </c>
      <c r="V63" s="16">
        <f t="shared" si="16"/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</row>
    <row r="64" spans="1:31" x14ac:dyDescent="0.3">
      <c r="A64" s="7" t="s">
        <v>97</v>
      </c>
      <c r="D64" s="7">
        <v>15113</v>
      </c>
      <c r="E64" s="7" t="s">
        <v>98</v>
      </c>
      <c r="I64" s="7">
        <v>26</v>
      </c>
      <c r="J64" s="8" t="s">
        <v>145</v>
      </c>
      <c r="L64" s="16">
        <f t="shared" si="12"/>
        <v>0</v>
      </c>
      <c r="M64" s="16">
        <f t="shared" si="13"/>
        <v>0</v>
      </c>
      <c r="N64" s="16">
        <v>0</v>
      </c>
      <c r="O64" s="16">
        <v>0</v>
      </c>
      <c r="P64" s="16">
        <f t="shared" si="14"/>
        <v>0</v>
      </c>
      <c r="R64" s="16">
        <v>0</v>
      </c>
      <c r="T64" s="16">
        <f t="shared" si="15"/>
        <v>0</v>
      </c>
      <c r="V64" s="16">
        <f t="shared" si="16"/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</row>
    <row r="65" spans="1:37" x14ac:dyDescent="0.3">
      <c r="A65" s="7" t="s">
        <v>97</v>
      </c>
      <c r="D65" s="7">
        <v>14115</v>
      </c>
      <c r="E65" s="7" t="s">
        <v>98</v>
      </c>
      <c r="I65" s="7">
        <v>27</v>
      </c>
      <c r="J65" s="8" t="s">
        <v>146</v>
      </c>
      <c r="L65" s="16">
        <f t="shared" si="12"/>
        <v>0</v>
      </c>
      <c r="M65" s="16">
        <f t="shared" si="13"/>
        <v>0</v>
      </c>
      <c r="N65" s="16">
        <v>0</v>
      </c>
      <c r="O65" s="16">
        <v>0</v>
      </c>
      <c r="P65" s="16">
        <f t="shared" si="14"/>
        <v>0</v>
      </c>
      <c r="R65" s="16">
        <v>0</v>
      </c>
      <c r="T65" s="16">
        <f t="shared" si="15"/>
        <v>0</v>
      </c>
      <c r="V65" s="16">
        <f t="shared" si="16"/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</row>
    <row r="66" spans="1:37" x14ac:dyDescent="0.3">
      <c r="A66" s="7" t="s">
        <v>97</v>
      </c>
      <c r="D66" s="7" t="s">
        <v>147</v>
      </c>
      <c r="E66" s="7" t="s">
        <v>98</v>
      </c>
      <c r="I66" s="7">
        <v>28</v>
      </c>
      <c r="J66" s="8" t="s">
        <v>495</v>
      </c>
      <c r="L66" s="16">
        <f>AB66+AC66+AD66</f>
        <v>0</v>
      </c>
      <c r="M66" s="16">
        <f>Y66+Z66+AA66</f>
        <v>0</v>
      </c>
      <c r="N66" s="16">
        <v>0</v>
      </c>
      <c r="O66" s="16">
        <v>0</v>
      </c>
      <c r="P66" s="16">
        <f>M66-N66-O66</f>
        <v>0</v>
      </c>
      <c r="R66" s="16">
        <v>0</v>
      </c>
      <c r="T66" s="16">
        <f>L66-S66</f>
        <v>0</v>
      </c>
      <c r="V66" s="16">
        <f>T66-U66</f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</row>
    <row r="67" spans="1:37" x14ac:dyDescent="0.3">
      <c r="A67" s="7" t="s">
        <v>97</v>
      </c>
      <c r="D67" s="7">
        <v>14103</v>
      </c>
      <c r="E67" s="7" t="s">
        <v>98</v>
      </c>
      <c r="I67" s="7">
        <v>28</v>
      </c>
      <c r="J67" s="8" t="s">
        <v>494</v>
      </c>
      <c r="L67" s="16">
        <f t="shared" si="12"/>
        <v>0</v>
      </c>
      <c r="M67" s="16">
        <f t="shared" si="13"/>
        <v>0</v>
      </c>
      <c r="N67" s="16">
        <v>0</v>
      </c>
      <c r="O67" s="16">
        <v>0</v>
      </c>
      <c r="P67" s="16">
        <f t="shared" si="14"/>
        <v>0</v>
      </c>
      <c r="R67" s="16">
        <v>0</v>
      </c>
      <c r="T67" s="16">
        <f t="shared" si="15"/>
        <v>0</v>
      </c>
      <c r="V67" s="16">
        <f t="shared" si="16"/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</row>
    <row r="69" spans="1:37" s="8" customFormat="1" x14ac:dyDescent="0.3">
      <c r="I69" s="8" t="s">
        <v>160</v>
      </c>
      <c r="J69" s="12" t="s">
        <v>148</v>
      </c>
      <c r="K69" s="13"/>
      <c r="L69" s="19">
        <f>SUM(L60:L68)</f>
        <v>0</v>
      </c>
      <c r="M69" s="19">
        <f>SUM(M60:M68)</f>
        <v>0</v>
      </c>
      <c r="N69" s="19">
        <f>SUM(N60:N68)</f>
        <v>0</v>
      </c>
      <c r="O69" s="19"/>
      <c r="P69" s="19">
        <f>SUM(P60:P68)</f>
        <v>0</v>
      </c>
      <c r="Q69" s="19"/>
      <c r="R69" s="19">
        <f>SUM(R60:R68)</f>
        <v>0</v>
      </c>
      <c r="S69" s="19">
        <f>SUM(S60:S68)</f>
        <v>0</v>
      </c>
      <c r="T69" s="19">
        <f>SUM(T60:T68)</f>
        <v>0</v>
      </c>
      <c r="U69" s="19"/>
      <c r="V69" s="19">
        <f>SUM(V60:V68)</f>
        <v>0</v>
      </c>
      <c r="W69" s="19">
        <f>SUM(W60:W68)</f>
        <v>0</v>
      </c>
      <c r="X69" s="19"/>
      <c r="Y69" s="19">
        <f t="shared" ref="Y69:AD69" si="17">SUM(Y60:Y68)</f>
        <v>0</v>
      </c>
      <c r="Z69" s="19">
        <f t="shared" si="17"/>
        <v>0</v>
      </c>
      <c r="AA69" s="19">
        <f t="shared" si="17"/>
        <v>0</v>
      </c>
      <c r="AB69" s="19">
        <f t="shared" si="17"/>
        <v>0</v>
      </c>
      <c r="AC69" s="19">
        <f t="shared" si="17"/>
        <v>0</v>
      </c>
      <c r="AD69" s="19">
        <f t="shared" si="17"/>
        <v>0</v>
      </c>
      <c r="AE69" s="7"/>
    </row>
    <row r="70" spans="1:37" x14ac:dyDescent="0.3">
      <c r="AB70" s="16">
        <v>0</v>
      </c>
    </row>
    <row r="71" spans="1:37" ht="15.5" x14ac:dyDescent="0.35">
      <c r="I71" s="7" t="s">
        <v>161</v>
      </c>
      <c r="J71" s="22" t="s">
        <v>149</v>
      </c>
      <c r="K71" s="23"/>
      <c r="L71" s="24">
        <f>L69+L56</f>
        <v>5515388.0020000003</v>
      </c>
      <c r="M71" s="24">
        <f>M69+M56</f>
        <v>2459152.9170000004</v>
      </c>
      <c r="N71" s="24">
        <f t="shared" ref="N71:T71" si="18">N69+N56</f>
        <v>1453077.2199999993</v>
      </c>
      <c r="O71" s="24"/>
      <c r="P71" s="24">
        <f t="shared" si="18"/>
        <v>1006075.6970000007</v>
      </c>
      <c r="Q71" s="24"/>
      <c r="R71" s="24">
        <f>R69+R56</f>
        <v>2762578.17</v>
      </c>
      <c r="S71" s="24">
        <f t="shared" si="18"/>
        <v>4000795.16</v>
      </c>
      <c r="T71" s="24">
        <f t="shared" si="18"/>
        <v>1514592.8420000002</v>
      </c>
      <c r="U71" s="24"/>
      <c r="V71" s="24">
        <f>V69+V56</f>
        <v>1514592.8420000002</v>
      </c>
      <c r="W71" s="24"/>
      <c r="X71" s="24"/>
      <c r="Y71" s="24">
        <f t="shared" ref="Y71:AD71" si="19">Y69+Y56</f>
        <v>2459152.9170000004</v>
      </c>
      <c r="Z71" s="24">
        <f t="shared" si="19"/>
        <v>0</v>
      </c>
      <c r="AA71" s="24">
        <f t="shared" si="19"/>
        <v>0</v>
      </c>
      <c r="AB71" s="24">
        <f t="shared" si="19"/>
        <v>5515388.0020000003</v>
      </c>
      <c r="AC71" s="24">
        <f t="shared" si="19"/>
        <v>0</v>
      </c>
      <c r="AD71" s="24">
        <f t="shared" si="19"/>
        <v>0</v>
      </c>
    </row>
    <row r="72" spans="1:37" x14ac:dyDescent="0.3">
      <c r="AH72" s="97"/>
      <c r="AJ72" s="97"/>
      <c r="AK72" s="97"/>
    </row>
    <row r="73" spans="1:37" ht="14.5" x14ac:dyDescent="0.35">
      <c r="N73" s="30"/>
      <c r="AH73" s="97"/>
      <c r="AI73" s="97"/>
      <c r="AK73" s="97"/>
    </row>
    <row r="75" spans="1:37" x14ac:dyDescent="0.3">
      <c r="A75" s="7" t="s">
        <v>97</v>
      </c>
      <c r="D75" s="120">
        <v>10314</v>
      </c>
      <c r="E75" s="7" t="s">
        <v>98</v>
      </c>
      <c r="F75" s="7" t="s">
        <v>101</v>
      </c>
      <c r="I75" s="7">
        <v>1</v>
      </c>
      <c r="J75" s="8" t="s">
        <v>100</v>
      </c>
      <c r="L75" s="16">
        <f>AB75+AC75+AD75</f>
        <v>0</v>
      </c>
      <c r="M75" s="16">
        <f>Y75+Z75+AA75</f>
        <v>0</v>
      </c>
      <c r="N75" s="16">
        <v>0</v>
      </c>
      <c r="O75" s="16">
        <v>0</v>
      </c>
      <c r="P75" s="16">
        <f>M75-N75-O75</f>
        <v>0</v>
      </c>
      <c r="R75" s="16">
        <v>0</v>
      </c>
      <c r="T75" s="16">
        <f>L75-S75</f>
        <v>0</v>
      </c>
      <c r="V75" s="16">
        <f>T75-U75</f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</row>
  </sheetData>
  <conditionalFormatting sqref="I9">
    <cfRule type="expression" dxfId="1" priority="1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 &amp;R&amp;A</oddHeader>
    <oddFooter>&amp;L&amp;F</oddFooter>
    <evenHeader>&amp;L </evenHeader>
    <evenFooter>&amp;L </evenFooter>
    <firstHeader>&amp;L </firstHeader>
    <firstFooter>&amp;L </first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29"/>
  <sheetViews>
    <sheetView showGridLines="0" topLeftCell="B7" zoomScaleNormal="100" workbookViewId="0">
      <selection activeCell="H25" sqref="H25"/>
    </sheetView>
  </sheetViews>
  <sheetFormatPr defaultRowHeight="14.5" x14ac:dyDescent="0.35"/>
  <cols>
    <col min="1" max="1" width="9.26953125" hidden="1" customWidth="1"/>
    <col min="2" max="2" width="17.26953125" customWidth="1"/>
    <col min="7" max="7" width="11.54296875" customWidth="1"/>
    <col min="8" max="8" width="16.7265625" customWidth="1"/>
  </cols>
  <sheetData>
    <row r="1" spans="2:15" x14ac:dyDescent="0.35">
      <c r="B1" s="77" t="s">
        <v>162</v>
      </c>
    </row>
    <row r="2" spans="2:15" x14ac:dyDescent="0.35">
      <c r="B2" s="108"/>
    </row>
    <row r="3" spans="2:15" x14ac:dyDescent="0.35">
      <c r="B3" s="77" t="s">
        <v>589</v>
      </c>
      <c r="O3" s="35"/>
    </row>
    <row r="4" spans="2:15" x14ac:dyDescent="0.35">
      <c r="B4" s="108"/>
    </row>
    <row r="6" spans="2:15" x14ac:dyDescent="0.35">
      <c r="B6" s="108"/>
    </row>
    <row r="7" spans="2:15" x14ac:dyDescent="0.35">
      <c r="B7" s="108"/>
    </row>
    <row r="8" spans="2:15" x14ac:dyDescent="0.35">
      <c r="B8" s="108"/>
    </row>
    <row r="9" spans="2:15" x14ac:dyDescent="0.35">
      <c r="B9" s="108"/>
    </row>
    <row r="10" spans="2:15" x14ac:dyDescent="0.35">
      <c r="B10" s="108"/>
    </row>
    <row r="11" spans="2:15" x14ac:dyDescent="0.35">
      <c r="B11" s="108"/>
    </row>
    <row r="12" spans="2:15" x14ac:dyDescent="0.35">
      <c r="B12" s="108"/>
    </row>
    <row r="13" spans="2:15" x14ac:dyDescent="0.35">
      <c r="B13" s="108"/>
    </row>
    <row r="22" spans="2:16" ht="26" x14ac:dyDescent="0.6">
      <c r="O22" s="118"/>
      <c r="P22" s="119"/>
    </row>
    <row r="23" spans="2:16" x14ac:dyDescent="0.35">
      <c r="P23" s="119"/>
    </row>
    <row r="24" spans="2:16" x14ac:dyDescent="0.35">
      <c r="B24" s="100" t="s">
        <v>572</v>
      </c>
      <c r="C24" s="101"/>
      <c r="D24" s="101"/>
      <c r="E24" s="101"/>
      <c r="F24" s="101"/>
      <c r="G24" s="101"/>
      <c r="H24" s="101"/>
    </row>
    <row r="25" spans="2:16" x14ac:dyDescent="0.35">
      <c r="B25" s="105" t="s">
        <v>573</v>
      </c>
      <c r="C25" s="101"/>
      <c r="D25" s="101"/>
      <c r="E25" s="101"/>
      <c r="F25" s="101"/>
      <c r="G25" s="101"/>
      <c r="H25" s="101"/>
    </row>
    <row r="26" spans="2:16" x14ac:dyDescent="0.35">
      <c r="B26" s="102"/>
      <c r="C26" s="101"/>
      <c r="D26" s="101"/>
      <c r="E26" s="101"/>
      <c r="F26" s="101"/>
      <c r="G26" s="101"/>
      <c r="H26" s="101"/>
    </row>
    <row r="28" spans="2:16" x14ac:dyDescent="0.35">
      <c r="B28" s="126"/>
      <c r="C28" s="126"/>
      <c r="D28" s="126"/>
      <c r="E28" s="126"/>
      <c r="F28" s="126"/>
      <c r="G28" s="126"/>
      <c r="H28" s="126"/>
    </row>
    <row r="29" spans="2:16" ht="23.5" customHeight="1" x14ac:dyDescent="0.35">
      <c r="B29" s="126"/>
      <c r="C29" s="126"/>
      <c r="D29" s="126"/>
      <c r="E29" s="126"/>
      <c r="F29" s="126"/>
      <c r="G29" s="126"/>
      <c r="H29" s="126"/>
    </row>
  </sheetData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&amp;L &amp;R&amp;A</oddHeader>
    <oddFooter>&amp;L&amp;F</oddFooter>
    <evenHeader>&amp;L </evenHeader>
    <evenFooter>&amp;L </evenFooter>
    <firstHeader>&amp;L </firstHeader>
    <firstFooter>&amp;L 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F650-50E0-42BB-B5D1-8C27A95D68D7}">
  <sheetPr codeName="Sheet7">
    <tabColor theme="9" tint="0.39997558519241921"/>
    <pageSetUpPr autoPageBreaks="0"/>
  </sheetPr>
  <dimension ref="A1:Z382"/>
  <sheetViews>
    <sheetView showGridLines="0" showZeros="0" topLeftCell="B1" zoomScale="80" zoomScaleNormal="80" workbookViewId="0">
      <selection activeCell="B8" sqref="A8:XFD8"/>
    </sheetView>
  </sheetViews>
  <sheetFormatPr defaultColWidth="9.26953125" defaultRowHeight="14.5" x14ac:dyDescent="0.35"/>
  <cols>
    <col min="1" max="1" width="9.26953125" style="155" hidden="1" customWidth="1"/>
    <col min="2" max="2" width="40.453125" style="155" customWidth="1"/>
    <col min="3" max="3" width="21.1796875" style="155" customWidth="1"/>
    <col min="4" max="4" width="14" style="155" customWidth="1"/>
    <col min="5" max="5" width="14.7265625" style="155" customWidth="1"/>
    <col min="6" max="6" width="13.453125" style="155" customWidth="1"/>
    <col min="7" max="7" width="13.81640625" style="155" customWidth="1"/>
    <col min="8" max="8" width="14.81640625" style="155" customWidth="1"/>
    <col min="9" max="9" width="17" style="155" customWidth="1"/>
    <col min="10" max="10" width="14.1796875" style="155" customWidth="1"/>
    <col min="11" max="11" width="12.1796875" style="155" customWidth="1"/>
    <col min="12" max="12" width="12.7265625" style="155" customWidth="1"/>
    <col min="13" max="13" width="15" style="155" customWidth="1"/>
    <col min="14" max="14" width="14.81640625" style="155" customWidth="1"/>
    <col min="15" max="15" width="13.26953125" style="155" customWidth="1"/>
    <col min="16" max="16" width="12.54296875" style="155" customWidth="1"/>
    <col min="17" max="17" width="15" style="155" customWidth="1"/>
    <col min="18" max="18" width="12.81640625" style="155" customWidth="1"/>
    <col min="19" max="19" width="14" style="155" customWidth="1"/>
    <col min="20" max="20" width="12.26953125" style="155" customWidth="1"/>
    <col min="21" max="21" width="14" style="155" customWidth="1"/>
    <col min="22" max="22" width="15.26953125" style="155" customWidth="1"/>
    <col min="23" max="23" width="4.54296875" style="155" bestFit="1" customWidth="1"/>
    <col min="24" max="24" width="13.26953125" style="155" bestFit="1" customWidth="1"/>
    <col min="25" max="25" width="9.7265625" style="155" bestFit="1" customWidth="1"/>
    <col min="26" max="26" width="10.26953125" style="155" bestFit="1" customWidth="1"/>
    <col min="27" max="27" width="4" style="155" bestFit="1" customWidth="1"/>
    <col min="28" max="16384" width="9.26953125" style="155"/>
  </cols>
  <sheetData>
    <row r="1" spans="2:22" x14ac:dyDescent="0.35">
      <c r="B1" s="494" t="s">
        <v>561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124"/>
      <c r="Q1" s="124"/>
      <c r="R1" s="124"/>
      <c r="S1" s="124"/>
      <c r="T1" s="124"/>
      <c r="U1" s="124"/>
      <c r="V1" s="124"/>
    </row>
    <row r="2" spans="2:22" x14ac:dyDescent="0.35"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</row>
    <row r="3" spans="2:22" x14ac:dyDescent="0.35">
      <c r="B3" s="489" t="s">
        <v>163</v>
      </c>
      <c r="C3" s="490"/>
      <c r="D3" s="490"/>
      <c r="E3" s="490"/>
      <c r="F3" s="490"/>
      <c r="G3" s="367"/>
      <c r="H3" s="367"/>
      <c r="I3" s="367"/>
      <c r="J3" s="367"/>
      <c r="K3" s="367"/>
      <c r="L3" s="367"/>
      <c r="M3" s="367"/>
      <c r="N3" s="367"/>
      <c r="O3" s="124"/>
      <c r="P3" s="124"/>
      <c r="Q3" s="124"/>
      <c r="R3" s="124"/>
      <c r="S3" s="124"/>
      <c r="T3" s="124"/>
      <c r="U3" s="124"/>
      <c r="V3" s="124"/>
    </row>
    <row r="4" spans="2:22" x14ac:dyDescent="0.35">
      <c r="B4" s="366"/>
      <c r="C4" s="122" t="s">
        <v>164</v>
      </c>
      <c r="D4" s="122" t="s">
        <v>164</v>
      </c>
      <c r="E4" s="122" t="s">
        <v>164</v>
      </c>
      <c r="F4" s="122" t="s">
        <v>164</v>
      </c>
      <c r="G4" s="122" t="s">
        <v>164</v>
      </c>
      <c r="H4" s="122" t="s">
        <v>164</v>
      </c>
      <c r="I4" s="122" t="s">
        <v>164</v>
      </c>
      <c r="J4" s="122" t="s">
        <v>164</v>
      </c>
      <c r="K4" s="122" t="s">
        <v>164</v>
      </c>
      <c r="L4" s="122" t="s">
        <v>164</v>
      </c>
      <c r="M4" s="122" t="s">
        <v>164</v>
      </c>
      <c r="N4" s="122" t="s">
        <v>164</v>
      </c>
      <c r="O4" s="122" t="s">
        <v>165</v>
      </c>
    </row>
    <row r="5" spans="2:22" x14ac:dyDescent="0.35">
      <c r="B5" s="122" t="s">
        <v>166</v>
      </c>
      <c r="C5" s="122" t="s">
        <v>167</v>
      </c>
      <c r="D5" s="122" t="s">
        <v>167</v>
      </c>
      <c r="E5" s="122" t="s">
        <v>167</v>
      </c>
      <c r="F5" s="122" t="s">
        <v>167</v>
      </c>
      <c r="G5" s="122" t="s">
        <v>167</v>
      </c>
      <c r="H5" s="122" t="s">
        <v>167</v>
      </c>
      <c r="I5" s="122" t="s">
        <v>167</v>
      </c>
      <c r="J5" s="122" t="s">
        <v>167</v>
      </c>
      <c r="K5" s="122" t="s">
        <v>167</v>
      </c>
      <c r="L5" s="122" t="s">
        <v>167</v>
      </c>
      <c r="M5" s="122" t="s">
        <v>167</v>
      </c>
      <c r="N5" s="122" t="s">
        <v>167</v>
      </c>
      <c r="O5" s="122" t="s">
        <v>167</v>
      </c>
      <c r="P5" s="124"/>
      <c r="Q5" s="124"/>
      <c r="R5" s="75"/>
      <c r="S5" s="75"/>
      <c r="T5" s="76"/>
      <c r="U5" s="76"/>
      <c r="V5" s="76"/>
    </row>
    <row r="6" spans="2:22" x14ac:dyDescent="0.35">
      <c r="B6" s="124"/>
      <c r="C6" s="122" t="s">
        <v>168</v>
      </c>
      <c r="D6" s="122" t="s">
        <v>169</v>
      </c>
      <c r="E6" s="122" t="s">
        <v>170</v>
      </c>
      <c r="F6" s="122" t="s">
        <v>171</v>
      </c>
      <c r="G6" s="122" t="s">
        <v>172</v>
      </c>
      <c r="H6" s="122" t="s">
        <v>173</v>
      </c>
      <c r="I6" s="122" t="s">
        <v>174</v>
      </c>
      <c r="J6" s="122" t="s">
        <v>175</v>
      </c>
      <c r="K6" s="122" t="s">
        <v>176</v>
      </c>
      <c r="L6" s="122" t="s">
        <v>177</v>
      </c>
      <c r="M6" s="122" t="s">
        <v>178</v>
      </c>
      <c r="N6" s="122" t="s">
        <v>179</v>
      </c>
      <c r="O6" s="122" t="s">
        <v>180</v>
      </c>
      <c r="P6" s="124"/>
      <c r="Q6" s="124"/>
    </row>
    <row r="7" spans="2:22" x14ac:dyDescent="0.35">
      <c r="B7" s="125" t="s">
        <v>181</v>
      </c>
      <c r="C7" s="368">
        <v>1463764.1199999999</v>
      </c>
      <c r="D7" s="368">
        <v>790964.37999999977</v>
      </c>
      <c r="E7" s="368">
        <v>285908.52000000008</v>
      </c>
      <c r="F7" s="368">
        <v>141885.44</v>
      </c>
      <c r="G7" s="368">
        <v>1495427.5200000003</v>
      </c>
      <c r="H7" s="368">
        <v>50333.340000000004</v>
      </c>
      <c r="I7" s="368">
        <v>0</v>
      </c>
      <c r="J7" s="368">
        <v>0</v>
      </c>
      <c r="K7" s="368">
        <v>0</v>
      </c>
      <c r="L7" s="368">
        <v>0</v>
      </c>
      <c r="M7" s="368">
        <v>0</v>
      </c>
      <c r="N7" s="368">
        <v>0</v>
      </c>
      <c r="O7" s="368">
        <v>22</v>
      </c>
      <c r="P7" s="124"/>
      <c r="Q7" s="124"/>
    </row>
    <row r="8" spans="2:22" x14ac:dyDescent="0.35">
      <c r="B8" s="185" t="s">
        <v>182</v>
      </c>
      <c r="C8" s="368">
        <v>93164.200000000012</v>
      </c>
      <c r="D8" s="368">
        <v>238449.79</v>
      </c>
      <c r="E8" s="368">
        <v>11860.160000000002</v>
      </c>
      <c r="F8" s="368">
        <v>16147.55</v>
      </c>
      <c r="G8" s="368">
        <v>30189.409999999993</v>
      </c>
      <c r="H8" s="368">
        <v>1110410.2200000002</v>
      </c>
      <c r="I8" s="368">
        <v>0</v>
      </c>
      <c r="J8" s="368">
        <v>0</v>
      </c>
      <c r="K8" s="368">
        <v>0</v>
      </c>
      <c r="L8" s="368">
        <v>0</v>
      </c>
      <c r="M8" s="368">
        <v>0</v>
      </c>
      <c r="N8" s="368">
        <v>0</v>
      </c>
      <c r="O8" s="368">
        <v>4</v>
      </c>
      <c r="P8" s="124"/>
      <c r="Q8" s="124"/>
    </row>
    <row r="9" spans="2:22" x14ac:dyDescent="0.35">
      <c r="B9" s="186" t="s">
        <v>183</v>
      </c>
      <c r="C9" s="368">
        <v>256075.25</v>
      </c>
      <c r="D9" s="368">
        <v>56737.240000000005</v>
      </c>
      <c r="E9" s="368">
        <v>152169.18</v>
      </c>
      <c r="F9" s="368">
        <v>57053.26</v>
      </c>
      <c r="G9" s="368">
        <v>13091.99</v>
      </c>
      <c r="H9" s="368">
        <v>2662.83</v>
      </c>
      <c r="I9" s="368">
        <v>0</v>
      </c>
      <c r="J9" s="368">
        <v>0</v>
      </c>
      <c r="K9" s="368">
        <v>0</v>
      </c>
      <c r="L9" s="368">
        <v>0</v>
      </c>
      <c r="M9" s="368">
        <v>0</v>
      </c>
      <c r="N9" s="368">
        <v>0</v>
      </c>
      <c r="O9" s="368">
        <v>2</v>
      </c>
      <c r="P9" s="124"/>
      <c r="Q9" s="124"/>
    </row>
    <row r="10" spans="2:22" x14ac:dyDescent="0.35">
      <c r="B10" s="187" t="s">
        <v>184</v>
      </c>
      <c r="C10" s="368">
        <v>4614.8499999999995</v>
      </c>
      <c r="D10" s="368">
        <v>4461.41</v>
      </c>
      <c r="E10" s="368">
        <v>2862.54</v>
      </c>
      <c r="F10" s="368">
        <v>246.84</v>
      </c>
      <c r="G10" s="368">
        <v>49533.659999999996</v>
      </c>
      <c r="H10" s="368">
        <v>52504.759999999995</v>
      </c>
      <c r="I10" s="368">
        <v>0</v>
      </c>
      <c r="J10" s="368">
        <v>0</v>
      </c>
      <c r="K10" s="368">
        <v>0</v>
      </c>
      <c r="L10" s="368">
        <v>0</v>
      </c>
      <c r="M10" s="368">
        <v>0</v>
      </c>
      <c r="N10" s="368">
        <v>0</v>
      </c>
      <c r="O10" s="368">
        <v>5</v>
      </c>
      <c r="P10" s="124"/>
      <c r="Q10" s="124"/>
    </row>
    <row r="11" spans="2:22" x14ac:dyDescent="0.35">
      <c r="B11" s="188" t="s">
        <v>185</v>
      </c>
      <c r="C11" s="368">
        <v>14570.149999999998</v>
      </c>
      <c r="D11" s="368">
        <v>10291.27</v>
      </c>
      <c r="E11" s="368">
        <v>872.6400000000001</v>
      </c>
      <c r="F11" s="368">
        <v>780.92000000000007</v>
      </c>
      <c r="G11" s="368">
        <v>765.92000000000007</v>
      </c>
      <c r="H11" s="368">
        <v>740.92000000000007</v>
      </c>
      <c r="I11" s="368">
        <v>0</v>
      </c>
      <c r="J11" s="368">
        <v>0</v>
      </c>
      <c r="K11" s="368">
        <v>0</v>
      </c>
      <c r="L11" s="368">
        <v>0</v>
      </c>
      <c r="M11" s="368">
        <v>0</v>
      </c>
      <c r="N11" s="368">
        <v>0</v>
      </c>
      <c r="O11" s="368">
        <v>2</v>
      </c>
      <c r="P11" s="124"/>
      <c r="Q11" s="124"/>
    </row>
    <row r="12" spans="2:22" x14ac:dyDescent="0.35">
      <c r="B12" s="189" t="s">
        <v>186</v>
      </c>
      <c r="C12" s="368">
        <v>20679.93</v>
      </c>
      <c r="D12" s="368">
        <v>19744.329999999998</v>
      </c>
      <c r="E12" s="368">
        <v>19724.329999999998</v>
      </c>
      <c r="F12" s="368">
        <v>19529.129999999997</v>
      </c>
      <c r="G12" s="368">
        <v>15488.19</v>
      </c>
      <c r="H12" s="368">
        <v>12352.91</v>
      </c>
      <c r="I12" s="368">
        <v>0</v>
      </c>
      <c r="J12" s="368">
        <v>0</v>
      </c>
      <c r="K12" s="368">
        <v>0</v>
      </c>
      <c r="L12" s="368">
        <v>0</v>
      </c>
      <c r="M12" s="368">
        <v>0</v>
      </c>
      <c r="N12" s="368">
        <v>0</v>
      </c>
      <c r="O12" s="368">
        <v>25</v>
      </c>
      <c r="P12" s="124"/>
      <c r="Q12" s="124"/>
      <c r="S12" s="156"/>
    </row>
    <row r="13" spans="2:22" ht="15" thickBot="1" x14ac:dyDescent="0.4">
      <c r="B13" s="124"/>
      <c r="C13" s="190">
        <v>1852868.4999999998</v>
      </c>
      <c r="D13" s="190">
        <v>1120648.42</v>
      </c>
      <c r="E13" s="190">
        <v>473397.37000000005</v>
      </c>
      <c r="F13" s="190">
        <v>235643.14</v>
      </c>
      <c r="G13" s="190">
        <v>1604496.69</v>
      </c>
      <c r="H13" s="190">
        <v>1229004.9800000002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  <c r="O13" s="190">
        <v>60</v>
      </c>
      <c r="P13" s="124"/>
      <c r="Q13" s="124"/>
      <c r="R13" s="124"/>
      <c r="S13" s="124"/>
    </row>
    <row r="14" spans="2:22" ht="15" thickTop="1" x14ac:dyDescent="0.35">
      <c r="B14" s="157"/>
      <c r="C14" s="157"/>
      <c r="D14" s="157"/>
      <c r="E14" s="191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</row>
    <row r="15" spans="2:22" x14ac:dyDescent="0.35">
      <c r="B15" s="369"/>
      <c r="C15" s="369"/>
      <c r="D15" s="369"/>
      <c r="E15" s="191"/>
      <c r="F15" s="366"/>
      <c r="G15" s="366"/>
      <c r="H15" s="366"/>
      <c r="I15" s="366"/>
      <c r="J15" s="366"/>
      <c r="K15" s="366"/>
      <c r="L15" s="366"/>
      <c r="M15" s="366"/>
      <c r="N15" s="366"/>
      <c r="O15" s="366"/>
    </row>
    <row r="16" spans="2:22" ht="15" customHeight="1" x14ac:dyDescent="0.35">
      <c r="B16" s="158" t="str">
        <f>"Top 5 Debtors: "&amp;MID(B1,28,30)</f>
        <v>Top 5 Debtors: 29th SEPT 25</v>
      </c>
      <c r="C16" s="124"/>
      <c r="D16" s="124"/>
      <c r="E16" s="124"/>
      <c r="F16" s="124"/>
      <c r="G16" s="124"/>
      <c r="H16" s="124"/>
      <c r="I16" s="491" t="s">
        <v>562</v>
      </c>
      <c r="J16" s="490"/>
      <c r="K16" s="490"/>
      <c r="L16" s="490"/>
      <c r="M16" s="490"/>
      <c r="N16" s="490"/>
      <c r="O16" s="124"/>
      <c r="P16" s="124"/>
    </row>
    <row r="17" spans="2:26" s="149" customFormat="1" ht="37.5" customHeight="1" x14ac:dyDescent="0.35">
      <c r="B17" s="159" t="s">
        <v>238</v>
      </c>
      <c r="C17" s="370"/>
      <c r="D17" s="370"/>
      <c r="E17" s="160" t="s">
        <v>239</v>
      </c>
      <c r="F17" s="160" t="s">
        <v>563</v>
      </c>
      <c r="G17" s="160" t="s">
        <v>564</v>
      </c>
      <c r="H17" s="160" t="s">
        <v>565</v>
      </c>
      <c r="I17" s="371" t="s">
        <v>181</v>
      </c>
      <c r="J17" s="192" t="s">
        <v>182</v>
      </c>
      <c r="K17" s="192" t="s">
        <v>183</v>
      </c>
      <c r="L17" s="192" t="s">
        <v>184</v>
      </c>
      <c r="M17" s="192" t="s">
        <v>185</v>
      </c>
      <c r="N17" s="192" t="s">
        <v>186</v>
      </c>
      <c r="O17" s="160"/>
    </row>
    <row r="18" spans="2:26" x14ac:dyDescent="0.35">
      <c r="B18" s="161" t="s">
        <v>566</v>
      </c>
      <c r="C18" s="372"/>
      <c r="D18" s="372"/>
      <c r="E18" s="193">
        <v>1110138.06</v>
      </c>
      <c r="F18" s="193">
        <v>2</v>
      </c>
      <c r="G18" s="373">
        <v>0.9032819867011439</v>
      </c>
      <c r="H18" s="272">
        <v>3.3333333333333333E-2</v>
      </c>
      <c r="I18" s="194">
        <v>0</v>
      </c>
      <c r="J18" s="194">
        <v>1110138.06</v>
      </c>
      <c r="K18" s="194">
        <v>0</v>
      </c>
      <c r="L18" s="194">
        <v>0</v>
      </c>
      <c r="M18" s="194">
        <v>0</v>
      </c>
      <c r="N18" s="194">
        <v>0</v>
      </c>
      <c r="O18" s="373"/>
      <c r="W18" s="162"/>
      <c r="Z18" s="163"/>
    </row>
    <row r="19" spans="2:26" x14ac:dyDescent="0.35">
      <c r="B19" s="161" t="s">
        <v>567</v>
      </c>
      <c r="C19" s="372"/>
      <c r="D19" s="372"/>
      <c r="E19" s="193">
        <v>49286.82</v>
      </c>
      <c r="F19" s="193">
        <v>1</v>
      </c>
      <c r="G19" s="373">
        <v>4.0103027084560698E-2</v>
      </c>
      <c r="H19" s="272">
        <v>1.6666666666666666E-2</v>
      </c>
      <c r="I19" s="194">
        <v>0</v>
      </c>
      <c r="J19" s="194">
        <v>0</v>
      </c>
      <c r="K19" s="194">
        <v>0</v>
      </c>
      <c r="L19" s="194">
        <v>49286.82</v>
      </c>
      <c r="M19" s="194">
        <v>0</v>
      </c>
      <c r="N19" s="194">
        <v>0</v>
      </c>
      <c r="O19" s="373"/>
      <c r="Z19" s="163"/>
    </row>
    <row r="20" spans="2:26" x14ac:dyDescent="0.35">
      <c r="B20" s="161" t="s">
        <v>568</v>
      </c>
      <c r="C20" s="372"/>
      <c r="D20" s="372"/>
      <c r="E20" s="193">
        <v>29941.77</v>
      </c>
      <c r="F20" s="193">
        <v>2</v>
      </c>
      <c r="G20" s="373">
        <v>2.4362610800812205E-2</v>
      </c>
      <c r="H20" s="272">
        <v>3.3333333333333333E-2</v>
      </c>
      <c r="I20" s="194">
        <v>29941.77</v>
      </c>
      <c r="J20" s="194">
        <v>0</v>
      </c>
      <c r="K20" s="194">
        <v>0</v>
      </c>
      <c r="L20" s="194">
        <v>0</v>
      </c>
      <c r="M20" s="194">
        <v>0</v>
      </c>
      <c r="N20" s="194">
        <v>0</v>
      </c>
      <c r="O20" s="373"/>
      <c r="Z20" s="163"/>
    </row>
    <row r="21" spans="2:26" x14ac:dyDescent="0.35">
      <c r="B21" s="161" t="s">
        <v>212</v>
      </c>
      <c r="C21" s="372"/>
      <c r="D21" s="372"/>
      <c r="E21" s="193">
        <v>6072.66</v>
      </c>
      <c r="F21" s="193">
        <v>1</v>
      </c>
      <c r="G21" s="373">
        <v>4.9411191157256321E-3</v>
      </c>
      <c r="H21" s="272">
        <v>1.6666666666666666E-2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194">
        <v>6072.66</v>
      </c>
      <c r="O21" s="373"/>
      <c r="Z21" s="163"/>
    </row>
    <row r="22" spans="2:26" x14ac:dyDescent="0.35">
      <c r="B22" s="161" t="s">
        <v>569</v>
      </c>
      <c r="C22" s="372"/>
      <c r="D22" s="372"/>
      <c r="E22" s="193">
        <v>4207.3500000000004</v>
      </c>
      <c r="F22" s="193">
        <v>4</v>
      </c>
      <c r="G22" s="373">
        <v>3.4233791306525047E-3</v>
      </c>
      <c r="H22" s="272">
        <v>6.6666666666666666E-2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4207.3500000000004</v>
      </c>
      <c r="O22" s="373"/>
      <c r="Z22" s="163"/>
    </row>
    <row r="23" spans="2:26" ht="15" thickBot="1" x14ac:dyDescent="0.4">
      <c r="B23" s="124"/>
      <c r="C23" s="124"/>
      <c r="D23" s="124"/>
      <c r="E23" s="195">
        <v>1199646.6600000001</v>
      </c>
      <c r="F23" s="374">
        <v>10</v>
      </c>
      <c r="G23" s="375">
        <v>0.97611212283289495</v>
      </c>
      <c r="H23" s="375">
        <v>0.16666666666666669</v>
      </c>
      <c r="I23" s="376">
        <v>29941.77</v>
      </c>
      <c r="J23" s="376">
        <v>1110138.06</v>
      </c>
      <c r="K23" s="376">
        <v>0</v>
      </c>
      <c r="L23" s="376">
        <v>49286.82</v>
      </c>
      <c r="M23" s="376">
        <v>0</v>
      </c>
      <c r="N23" s="376">
        <v>10280.01</v>
      </c>
      <c r="O23" s="377"/>
    </row>
    <row r="24" spans="2:26" ht="15" thickTop="1" x14ac:dyDescent="0.35">
      <c r="B24" s="124"/>
      <c r="C24" s="124"/>
      <c r="D24" s="124"/>
      <c r="E24" s="206"/>
      <c r="F24" s="378"/>
      <c r="G24" s="378"/>
      <c r="H24" s="378"/>
      <c r="I24" s="378"/>
      <c r="J24" s="378"/>
      <c r="K24" s="378"/>
      <c r="L24" s="378"/>
      <c r="M24" s="378"/>
      <c r="N24" s="378"/>
      <c r="O24" s="366"/>
      <c r="P24" s="164"/>
      <c r="Q24" s="164"/>
      <c r="R24" s="164"/>
      <c r="S24" s="164"/>
      <c r="T24" s="164"/>
      <c r="U24" s="164"/>
    </row>
    <row r="25" spans="2:26" x14ac:dyDescent="0.35">
      <c r="B25" s="124"/>
      <c r="C25" s="124"/>
      <c r="D25" s="124"/>
      <c r="E25" s="165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</row>
    <row r="26" spans="2:26" x14ac:dyDescent="0.35"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</row>
    <row r="27" spans="2:26" x14ac:dyDescent="0.35">
      <c r="B27" s="492" t="str">
        <f>"Debt Paid in Period Age Summary @"&amp;MID(B1,28,30)</f>
        <v>Debt Paid in Period Age Summary @29th SEPT 25</v>
      </c>
      <c r="C27" s="493"/>
      <c r="D27" s="493"/>
      <c r="E27" s="493"/>
      <c r="F27" s="493"/>
      <c r="G27" s="366"/>
      <c r="H27" s="366"/>
      <c r="I27" s="366"/>
      <c r="J27" s="366"/>
      <c r="K27" s="366"/>
      <c r="L27" s="366"/>
      <c r="M27" s="366"/>
      <c r="N27" s="366"/>
      <c r="O27" s="124"/>
      <c r="P27" s="124"/>
      <c r="Q27" s="166"/>
      <c r="R27" s="156"/>
      <c r="T27" s="124"/>
      <c r="U27" s="124"/>
    </row>
    <row r="28" spans="2:26" x14ac:dyDescent="0.35">
      <c r="B28" s="167" t="s">
        <v>166</v>
      </c>
      <c r="C28" s="167" t="s">
        <v>187</v>
      </c>
      <c r="D28" s="167" t="s">
        <v>187</v>
      </c>
      <c r="E28" s="167" t="s">
        <v>187</v>
      </c>
      <c r="F28" s="167" t="s">
        <v>187</v>
      </c>
      <c r="G28" s="167" t="s">
        <v>187</v>
      </c>
      <c r="H28" s="167" t="s">
        <v>187</v>
      </c>
      <c r="I28" s="167" t="s">
        <v>187</v>
      </c>
      <c r="J28" s="167" t="s">
        <v>187</v>
      </c>
      <c r="K28" s="167" t="s">
        <v>187</v>
      </c>
      <c r="L28" s="167" t="s">
        <v>187</v>
      </c>
      <c r="M28" s="167" t="s">
        <v>187</v>
      </c>
      <c r="N28" s="167" t="s">
        <v>187</v>
      </c>
      <c r="O28" s="167"/>
      <c r="P28" s="167"/>
      <c r="Q28" s="167"/>
      <c r="R28" s="167"/>
      <c r="T28" s="168"/>
    </row>
    <row r="29" spans="2:26" x14ac:dyDescent="0.35">
      <c r="B29" s="124"/>
      <c r="C29" s="122" t="s">
        <v>188</v>
      </c>
      <c r="D29" s="122" t="s">
        <v>189</v>
      </c>
      <c r="E29" s="122" t="s">
        <v>190</v>
      </c>
      <c r="F29" s="122" t="s">
        <v>191</v>
      </c>
      <c r="G29" s="122" t="s">
        <v>192</v>
      </c>
      <c r="H29" s="122" t="s">
        <v>193</v>
      </c>
      <c r="I29" s="122" t="s">
        <v>194</v>
      </c>
      <c r="J29" s="122" t="s">
        <v>195</v>
      </c>
      <c r="K29" s="122" t="s">
        <v>196</v>
      </c>
      <c r="L29" s="122" t="s">
        <v>197</v>
      </c>
      <c r="M29" s="122" t="s">
        <v>198</v>
      </c>
      <c r="N29" s="122" t="s">
        <v>199</v>
      </c>
      <c r="O29" s="124"/>
      <c r="P29" s="122"/>
      <c r="Q29" s="122"/>
      <c r="R29" s="122"/>
      <c r="T29" s="168"/>
    </row>
    <row r="30" spans="2:26" x14ac:dyDescent="0.35">
      <c r="B30" s="169" t="s">
        <v>200</v>
      </c>
      <c r="C30" s="170">
        <v>-695989.33000000007</v>
      </c>
      <c r="D30" s="170">
        <v>-695989.33000000007</v>
      </c>
      <c r="E30" s="170">
        <v>-695989.33000000007</v>
      </c>
      <c r="F30" s="170">
        <v>-653580.78999999992</v>
      </c>
      <c r="G30" s="170">
        <v>-653580.78999999992</v>
      </c>
      <c r="H30" s="170">
        <v>-653580.78999999992</v>
      </c>
      <c r="I30" s="170">
        <v>0</v>
      </c>
      <c r="J30" s="170">
        <v>0</v>
      </c>
      <c r="K30" s="170">
        <v>0</v>
      </c>
      <c r="L30" s="170">
        <v>0</v>
      </c>
      <c r="M30" s="170">
        <v>0</v>
      </c>
      <c r="N30" s="170">
        <v>0</v>
      </c>
      <c r="O30" s="169"/>
      <c r="P30" s="171"/>
      <c r="Q30" s="171"/>
      <c r="R30" s="171"/>
      <c r="T30" s="168"/>
    </row>
    <row r="31" spans="2:26" x14ac:dyDescent="0.35">
      <c r="B31" s="169" t="s">
        <v>201</v>
      </c>
      <c r="C31" s="170"/>
      <c r="D31" s="170">
        <v>-1969883.1499999997</v>
      </c>
      <c r="E31" s="170">
        <v>-1969883.1499999997</v>
      </c>
      <c r="F31" s="170"/>
      <c r="G31" s="170">
        <v>-163158.94</v>
      </c>
      <c r="H31" s="170">
        <v>-163158.94</v>
      </c>
      <c r="I31" s="170"/>
      <c r="J31" s="170">
        <v>0</v>
      </c>
      <c r="K31" s="170">
        <v>0</v>
      </c>
      <c r="L31" s="170"/>
      <c r="M31" s="170">
        <v>0</v>
      </c>
      <c r="N31" s="170">
        <v>0</v>
      </c>
      <c r="O31" s="169"/>
      <c r="P31" s="171"/>
      <c r="Q31" s="171"/>
      <c r="R31" s="171"/>
      <c r="T31" s="168"/>
    </row>
    <row r="32" spans="2:26" x14ac:dyDescent="0.35">
      <c r="B32" s="169" t="s">
        <v>202</v>
      </c>
      <c r="C32" s="170"/>
      <c r="D32" s="170"/>
      <c r="E32" s="170">
        <v>-1699212.65</v>
      </c>
      <c r="F32" s="170"/>
      <c r="G32" s="170"/>
      <c r="H32" s="170">
        <v>-556341.51</v>
      </c>
      <c r="I32" s="170"/>
      <c r="J32" s="170"/>
      <c r="K32" s="170">
        <v>0</v>
      </c>
      <c r="L32" s="170"/>
      <c r="M32" s="170"/>
      <c r="N32" s="170">
        <v>0</v>
      </c>
      <c r="O32" s="169"/>
      <c r="P32" s="171"/>
      <c r="Q32" s="171"/>
      <c r="R32" s="171"/>
      <c r="T32" s="168"/>
      <c r="V32" s="172"/>
    </row>
    <row r="33" spans="2:25" ht="15" thickBot="1" x14ac:dyDescent="0.4">
      <c r="B33" s="124"/>
      <c r="C33" s="196">
        <v>-695989.33000000007</v>
      </c>
      <c r="D33" s="196">
        <v>-2665872.4799999995</v>
      </c>
      <c r="E33" s="196">
        <v>-4365085.129999999</v>
      </c>
      <c r="F33" s="196">
        <v>-653580.78999999992</v>
      </c>
      <c r="G33" s="196">
        <v>-816739.73</v>
      </c>
      <c r="H33" s="196">
        <v>-1373081.24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24"/>
      <c r="P33" s="173"/>
      <c r="Q33" s="173"/>
      <c r="R33" s="173"/>
      <c r="V33" s="172"/>
      <c r="W33" s="174"/>
    </row>
    <row r="34" spans="2:25" ht="15" thickTop="1" x14ac:dyDescent="0.35">
      <c r="B34" s="124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124"/>
      <c r="P34" s="124"/>
      <c r="Q34" s="175"/>
      <c r="R34" s="176"/>
      <c r="S34" s="177"/>
      <c r="T34" s="178"/>
      <c r="Y34" s="174"/>
    </row>
    <row r="35" spans="2:25" x14ac:dyDescent="0.35">
      <c r="B35" s="124"/>
      <c r="O35" s="124"/>
      <c r="P35" s="124"/>
      <c r="Q35" s="175"/>
      <c r="R35" s="176"/>
      <c r="S35" s="177"/>
      <c r="T35" s="178"/>
      <c r="Y35" s="174"/>
    </row>
    <row r="36" spans="2:25" x14ac:dyDescent="0.35">
      <c r="R36" s="176"/>
      <c r="S36" s="177"/>
      <c r="T36" s="178"/>
      <c r="Y36" s="174">
        <f>SUM(Y33:Y34)</f>
        <v>0</v>
      </c>
    </row>
    <row r="37" spans="2:25" x14ac:dyDescent="0.35">
      <c r="B37" s="273"/>
      <c r="C37" s="274"/>
      <c r="D37" s="274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5"/>
      <c r="R37" s="176"/>
      <c r="S37" s="177"/>
      <c r="T37" s="178"/>
    </row>
    <row r="38" spans="2:25" x14ac:dyDescent="0.35">
      <c r="B38" s="281" t="s">
        <v>203</v>
      </c>
      <c r="C38" s="275"/>
      <c r="D38" s="276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5"/>
      <c r="R38" s="176"/>
      <c r="S38" s="177"/>
      <c r="T38" s="178"/>
    </row>
    <row r="39" spans="2:25" x14ac:dyDescent="0.35">
      <c r="B39" s="277"/>
      <c r="C39" s="278"/>
      <c r="D39" s="278"/>
      <c r="E39" s="180"/>
      <c r="F39" s="181"/>
      <c r="G39" s="181"/>
      <c r="H39" s="182"/>
      <c r="I39" s="182"/>
      <c r="J39" s="181"/>
      <c r="K39" s="181"/>
      <c r="L39" s="181"/>
      <c r="M39" s="181"/>
      <c r="N39" s="158"/>
    </row>
    <row r="40" spans="2:25" x14ac:dyDescent="0.35">
      <c r="B40" s="282" t="s">
        <v>204</v>
      </c>
      <c r="C40" s="282" t="s">
        <v>205</v>
      </c>
      <c r="D40" s="282" t="s">
        <v>70</v>
      </c>
      <c r="E40" s="282" t="s">
        <v>206</v>
      </c>
      <c r="F40" s="282" t="s">
        <v>207</v>
      </c>
      <c r="G40" s="282" t="s">
        <v>208</v>
      </c>
      <c r="H40" s="179"/>
      <c r="I40" s="179"/>
      <c r="J40" s="181"/>
      <c r="K40" s="181"/>
      <c r="L40" s="181"/>
      <c r="M40" s="181"/>
      <c r="N40" s="183"/>
    </row>
    <row r="41" spans="2:25" x14ac:dyDescent="0.35">
      <c r="B41" t="s">
        <v>209</v>
      </c>
      <c r="C41" s="271">
        <v>3000340</v>
      </c>
      <c r="D41" s="284">
        <v>182.9</v>
      </c>
      <c r="E41"/>
      <c r="F41" s="271">
        <v>201802</v>
      </c>
      <c r="G41" t="s">
        <v>210</v>
      </c>
      <c r="H41" s="179"/>
      <c r="I41" s="179"/>
      <c r="J41" s="181"/>
      <c r="K41" s="181"/>
      <c r="L41" s="181"/>
      <c r="M41" s="181"/>
      <c r="N41" s="183"/>
      <c r="O41" s="178"/>
      <c r="P41" s="168"/>
    </row>
    <row r="42" spans="2:25" x14ac:dyDescent="0.35">
      <c r="B42" t="s">
        <v>209</v>
      </c>
      <c r="C42" s="271">
        <v>3000371</v>
      </c>
      <c r="D42" s="284">
        <v>517.5</v>
      </c>
      <c r="E42"/>
      <c r="F42" s="271">
        <v>201802</v>
      </c>
      <c r="G42" t="s">
        <v>211</v>
      </c>
      <c r="H42" s="179"/>
      <c r="I42" s="179"/>
      <c r="J42" s="181"/>
      <c r="K42" s="181"/>
      <c r="L42" s="181"/>
      <c r="M42" s="181"/>
      <c r="N42" s="183"/>
      <c r="O42" s="178"/>
      <c r="P42" s="168"/>
    </row>
    <row r="43" spans="2:25" x14ac:dyDescent="0.35">
      <c r="B43" t="s">
        <v>212</v>
      </c>
      <c r="C43" s="271">
        <v>3000568</v>
      </c>
      <c r="D43" s="284">
        <v>6072.66</v>
      </c>
      <c r="E43"/>
      <c r="F43" s="271">
        <v>201809</v>
      </c>
      <c r="G43" t="s">
        <v>213</v>
      </c>
      <c r="H43" s="179"/>
      <c r="I43" s="179"/>
      <c r="J43" s="181"/>
      <c r="K43" s="181"/>
      <c r="L43" s="181"/>
      <c r="M43" s="181"/>
      <c r="N43" s="183"/>
      <c r="O43" s="178"/>
      <c r="P43" s="168"/>
    </row>
    <row r="44" spans="2:25" x14ac:dyDescent="0.35">
      <c r="B44" t="s">
        <v>214</v>
      </c>
      <c r="C44" s="271">
        <v>3000023</v>
      </c>
      <c r="D44" s="284">
        <v>250</v>
      </c>
      <c r="E44"/>
      <c r="F44" s="271">
        <v>201704</v>
      </c>
      <c r="G44" t="s">
        <v>215</v>
      </c>
      <c r="H44" s="179"/>
      <c r="I44" s="179"/>
      <c r="J44" s="181"/>
      <c r="K44" s="181"/>
      <c r="L44" s="181"/>
      <c r="M44" s="181"/>
      <c r="N44" s="183"/>
      <c r="O44" s="178"/>
      <c r="P44" s="168"/>
    </row>
    <row r="45" spans="2:25" x14ac:dyDescent="0.35">
      <c r="B45" t="s">
        <v>214</v>
      </c>
      <c r="C45" s="271">
        <v>3000037</v>
      </c>
      <c r="D45" s="284">
        <v>50</v>
      </c>
      <c r="E45"/>
      <c r="F45" s="271">
        <v>201704</v>
      </c>
      <c r="G45" t="s">
        <v>216</v>
      </c>
      <c r="H45" s="179"/>
      <c r="I45" s="179"/>
      <c r="J45" s="124"/>
      <c r="K45" s="124"/>
      <c r="L45" s="124"/>
      <c r="M45" s="124"/>
      <c r="N45" s="183"/>
      <c r="O45" s="178"/>
      <c r="P45" s="168"/>
    </row>
    <row r="46" spans="2:25" x14ac:dyDescent="0.35">
      <c r="B46" t="s">
        <v>217</v>
      </c>
      <c r="C46" s="156">
        <v>3001038</v>
      </c>
      <c r="D46" s="285">
        <v>124.75</v>
      </c>
      <c r="E46" s="283"/>
      <c r="F46" s="271">
        <v>201908</v>
      </c>
      <c r="G46" s="283" t="s">
        <v>218</v>
      </c>
      <c r="H46" s="124"/>
      <c r="I46" s="184"/>
      <c r="J46" s="124"/>
      <c r="K46" s="124"/>
      <c r="L46" s="124"/>
      <c r="M46" s="124"/>
      <c r="N46" s="175"/>
      <c r="O46" s="178"/>
      <c r="P46" s="168"/>
    </row>
    <row r="47" spans="2:25" x14ac:dyDescent="0.35">
      <c r="B47" t="s">
        <v>217</v>
      </c>
      <c r="C47" s="271">
        <v>3001341</v>
      </c>
      <c r="D47" s="284">
        <v>135.6</v>
      </c>
      <c r="E47"/>
      <c r="F47" s="271">
        <v>202001</v>
      </c>
      <c r="G47" t="s">
        <v>219</v>
      </c>
      <c r="I47" s="184"/>
      <c r="J47" s="124"/>
      <c r="K47" s="124"/>
      <c r="L47" s="124"/>
      <c r="M47" s="124"/>
      <c r="N47" s="175"/>
      <c r="O47" s="178"/>
      <c r="P47" s="168"/>
    </row>
    <row r="48" spans="2:25" x14ac:dyDescent="0.35">
      <c r="B48" t="s">
        <v>217</v>
      </c>
      <c r="C48" s="271">
        <v>3001359</v>
      </c>
      <c r="D48" s="284">
        <v>153.68</v>
      </c>
      <c r="E48"/>
      <c r="F48" s="271">
        <v>202002</v>
      </c>
      <c r="G48" t="s">
        <v>220</v>
      </c>
      <c r="H48" s="184"/>
      <c r="I48" s="184"/>
      <c r="J48" s="124"/>
      <c r="K48" s="124"/>
      <c r="L48" s="124"/>
      <c r="M48" s="124"/>
      <c r="N48" s="175"/>
      <c r="O48" s="178"/>
      <c r="P48" s="168"/>
    </row>
    <row r="49" spans="2:22" x14ac:dyDescent="0.35">
      <c r="B49" t="s">
        <v>217</v>
      </c>
      <c r="C49" s="271">
        <v>3001360</v>
      </c>
      <c r="D49" s="284">
        <v>118.2</v>
      </c>
      <c r="E49"/>
      <c r="F49" s="271">
        <v>202002</v>
      </c>
      <c r="G49" t="s">
        <v>221</v>
      </c>
      <c r="H49" s="184"/>
      <c r="I49" s="184"/>
      <c r="J49" s="124"/>
      <c r="K49" s="124"/>
      <c r="L49" s="124"/>
      <c r="M49" s="124"/>
      <c r="N49" s="175"/>
      <c r="O49" s="178"/>
      <c r="P49" s="168"/>
    </row>
    <row r="50" spans="2:22" x14ac:dyDescent="0.35">
      <c r="B50" t="s">
        <v>222</v>
      </c>
      <c r="C50" s="271">
        <v>3000906</v>
      </c>
      <c r="D50" s="284">
        <v>60</v>
      </c>
      <c r="E50"/>
      <c r="F50" s="271">
        <v>201905</v>
      </c>
      <c r="G50" t="s">
        <v>223</v>
      </c>
      <c r="H50" s="184"/>
      <c r="I50" s="184"/>
      <c r="J50" s="124"/>
      <c r="K50" s="124"/>
      <c r="L50" s="124"/>
      <c r="M50" s="124"/>
      <c r="N50" s="175"/>
      <c r="O50" s="178"/>
      <c r="P50" s="168"/>
    </row>
    <row r="51" spans="2:22" ht="15" thickBot="1" x14ac:dyDescent="0.4">
      <c r="B51" s="279"/>
      <c r="C51" s="280"/>
      <c r="D51" s="286">
        <f>SUM(D41:D50)</f>
        <v>7665.29</v>
      </c>
      <c r="E51" s="124"/>
      <c r="F51" s="124"/>
      <c r="G51" s="124"/>
      <c r="H51" s="184"/>
      <c r="I51" s="184"/>
      <c r="J51" s="124"/>
      <c r="K51" s="124"/>
      <c r="L51" s="124"/>
      <c r="M51" s="124"/>
      <c r="N51" s="175"/>
      <c r="O51" s="178"/>
      <c r="P51" s="168"/>
    </row>
    <row r="52" spans="2:22" ht="15" thickTop="1" x14ac:dyDescent="0.35">
      <c r="B52" s="279"/>
      <c r="C52" s="280"/>
      <c r="D52" s="280"/>
      <c r="E52" s="124"/>
      <c r="F52" s="124"/>
      <c r="G52" s="124"/>
      <c r="H52" s="184"/>
      <c r="I52" s="184"/>
      <c r="J52" s="124"/>
      <c r="K52" s="124"/>
      <c r="L52" s="124"/>
      <c r="M52" s="124"/>
      <c r="N52" s="175"/>
      <c r="O52" s="178"/>
      <c r="P52" s="168"/>
    </row>
    <row r="53" spans="2:22" x14ac:dyDescent="0.35">
      <c r="B53" s="279"/>
      <c r="C53" s="280"/>
      <c r="D53" s="280"/>
      <c r="E53" s="124"/>
      <c r="F53" s="124"/>
      <c r="G53" s="124"/>
      <c r="H53" s="184"/>
      <c r="I53" s="184"/>
      <c r="J53" s="124"/>
      <c r="K53" s="124"/>
      <c r="L53" s="124"/>
      <c r="M53" s="124"/>
      <c r="N53" s="175"/>
      <c r="O53" s="178"/>
      <c r="P53" s="168"/>
    </row>
    <row r="54" spans="2:22" x14ac:dyDescent="0.35">
      <c r="B54" s="279"/>
      <c r="C54" s="280"/>
      <c r="D54" s="280"/>
      <c r="E54" s="124"/>
      <c r="F54" s="124"/>
      <c r="Q54" s="175"/>
      <c r="R54" s="176"/>
      <c r="S54" s="177"/>
      <c r="T54" s="178"/>
      <c r="U54" s="178"/>
      <c r="V54" s="168"/>
    </row>
    <row r="55" spans="2:22" x14ac:dyDescent="0.35">
      <c r="B55" s="279"/>
      <c r="C55" s="280"/>
      <c r="D55" s="280"/>
      <c r="E55" s="124"/>
      <c r="F55" s="124"/>
      <c r="Q55" s="175"/>
      <c r="R55" s="176"/>
      <c r="S55" s="177"/>
      <c r="T55" s="178"/>
      <c r="U55" s="178"/>
      <c r="V55" s="168"/>
    </row>
    <row r="56" spans="2:22" x14ac:dyDescent="0.35">
      <c r="B56" s="279"/>
      <c r="C56" s="280"/>
      <c r="D56" s="280"/>
      <c r="E56" s="124"/>
      <c r="F56" s="124"/>
      <c r="Q56" s="175"/>
      <c r="R56" s="176"/>
      <c r="S56" s="177"/>
      <c r="T56" s="178"/>
      <c r="U56" s="178"/>
      <c r="V56" s="168"/>
    </row>
    <row r="57" spans="2:22" x14ac:dyDescent="0.35">
      <c r="B57" s="279"/>
      <c r="C57" s="280"/>
      <c r="D57" s="280"/>
      <c r="E57" s="124"/>
      <c r="F57" s="124"/>
      <c r="Q57" s="175"/>
      <c r="R57" s="176"/>
      <c r="S57" s="177"/>
      <c r="T57" s="178"/>
      <c r="U57" s="178"/>
      <c r="V57" s="168"/>
    </row>
    <row r="58" spans="2:22" x14ac:dyDescent="0.35">
      <c r="C58" s="124"/>
      <c r="D58" s="124"/>
      <c r="E58" s="124"/>
      <c r="F58" s="124"/>
      <c r="Q58" s="175"/>
      <c r="R58" s="176"/>
      <c r="S58" s="177"/>
      <c r="T58" s="178"/>
      <c r="U58" s="178"/>
      <c r="V58" s="168"/>
    </row>
    <row r="59" spans="2:22" x14ac:dyDescent="0.35">
      <c r="C59" s="124"/>
      <c r="D59" s="124"/>
      <c r="E59" s="124"/>
      <c r="F59" s="124"/>
      <c r="Q59" s="175"/>
      <c r="R59" s="176"/>
      <c r="S59" s="177"/>
      <c r="T59" s="178"/>
      <c r="U59" s="178"/>
      <c r="V59" s="168"/>
    </row>
    <row r="60" spans="2:22" x14ac:dyDescent="0.35">
      <c r="C60" s="124"/>
      <c r="D60" s="124"/>
      <c r="E60" s="124"/>
      <c r="F60" s="124"/>
      <c r="G60" s="207"/>
      <c r="Q60" s="175"/>
      <c r="R60" s="176"/>
      <c r="S60" s="177"/>
      <c r="T60" s="178"/>
      <c r="U60" s="178"/>
      <c r="V60" s="168"/>
    </row>
    <row r="61" spans="2:22" x14ac:dyDescent="0.35">
      <c r="C61" s="124"/>
      <c r="D61" s="124"/>
      <c r="E61" s="124"/>
      <c r="F61" s="124"/>
      <c r="G61" s="207"/>
      <c r="H61" s="207"/>
      <c r="Q61" s="175"/>
      <c r="R61" s="176"/>
      <c r="S61" s="177"/>
      <c r="T61" s="178"/>
      <c r="U61" s="178"/>
      <c r="V61" s="168"/>
    </row>
    <row r="62" spans="2:22" x14ac:dyDescent="0.35">
      <c r="C62" s="124"/>
      <c r="D62" s="124"/>
      <c r="E62" s="124"/>
      <c r="F62" s="124"/>
      <c r="G62" s="207"/>
      <c r="H62" s="207"/>
      <c r="Q62" s="175"/>
      <c r="R62" s="176"/>
      <c r="S62" s="177"/>
      <c r="T62" s="178"/>
      <c r="U62" s="178"/>
      <c r="V62" s="168"/>
    </row>
    <row r="63" spans="2:22" x14ac:dyDescent="0.35">
      <c r="C63" s="124"/>
      <c r="D63" s="124"/>
      <c r="E63" s="124"/>
      <c r="F63" s="124"/>
      <c r="G63" s="207"/>
      <c r="H63" s="207"/>
      <c r="Q63" s="175"/>
      <c r="R63" s="176"/>
      <c r="S63" s="177"/>
      <c r="T63" s="178"/>
      <c r="U63" s="178"/>
      <c r="V63" s="168"/>
    </row>
    <row r="64" spans="2:22" x14ac:dyDescent="0.35">
      <c r="C64" s="124"/>
      <c r="D64" s="124"/>
      <c r="E64" s="124"/>
      <c r="F64" s="124"/>
      <c r="G64" s="207"/>
      <c r="H64" s="207"/>
      <c r="Q64" s="175"/>
      <c r="R64" s="176"/>
      <c r="S64" s="177"/>
      <c r="T64" s="178"/>
      <c r="U64" s="178"/>
      <c r="V64" s="168"/>
    </row>
    <row r="65" spans="3:22" x14ac:dyDescent="0.35">
      <c r="C65" s="124"/>
      <c r="D65" s="124"/>
      <c r="E65" s="124"/>
      <c r="F65" s="124"/>
      <c r="G65" s="207"/>
      <c r="H65" s="207"/>
      <c r="Q65" s="175"/>
      <c r="R65" s="176"/>
      <c r="S65" s="177"/>
      <c r="T65" s="178"/>
      <c r="U65" s="178"/>
      <c r="V65" s="168"/>
    </row>
    <row r="66" spans="3:22" x14ac:dyDescent="0.35">
      <c r="C66" s="124"/>
      <c r="D66" s="124"/>
      <c r="E66" s="124"/>
      <c r="F66" s="124"/>
      <c r="G66" s="207"/>
      <c r="H66" s="207"/>
      <c r="Q66" s="175"/>
      <c r="R66" s="176"/>
      <c r="S66" s="177"/>
      <c r="T66" s="178"/>
      <c r="U66" s="178"/>
      <c r="V66" s="168"/>
    </row>
    <row r="67" spans="3:22" x14ac:dyDescent="0.35">
      <c r="C67" s="124"/>
      <c r="D67" s="124"/>
      <c r="E67" s="124"/>
      <c r="F67" s="124"/>
      <c r="G67" s="207"/>
      <c r="H67" s="207"/>
      <c r="Q67" s="175"/>
      <c r="R67" s="176"/>
      <c r="S67" s="177"/>
      <c r="T67" s="178"/>
      <c r="U67" s="178"/>
      <c r="V67" s="168"/>
    </row>
    <row r="68" spans="3:22" x14ac:dyDescent="0.35">
      <c r="C68" s="124"/>
      <c r="D68" s="124"/>
      <c r="E68" s="124"/>
      <c r="F68" s="124"/>
      <c r="G68" s="207"/>
      <c r="H68" s="207"/>
      <c r="Q68" s="175"/>
      <c r="R68" s="176"/>
      <c r="S68" s="177"/>
      <c r="T68" s="178"/>
      <c r="U68" s="178"/>
      <c r="V68" s="168"/>
    </row>
    <row r="69" spans="3:22" x14ac:dyDescent="0.35">
      <c r="C69" s="124"/>
      <c r="D69" s="124"/>
      <c r="E69" s="124"/>
      <c r="F69" s="124"/>
      <c r="G69" s="207"/>
      <c r="H69" s="207"/>
    </row>
    <row r="70" spans="3:22" x14ac:dyDescent="0.35">
      <c r="C70" s="124"/>
      <c r="D70" s="124"/>
      <c r="E70" s="124"/>
      <c r="F70" s="124"/>
      <c r="G70" s="207"/>
      <c r="H70" s="207"/>
    </row>
    <row r="71" spans="3:22" x14ac:dyDescent="0.35">
      <c r="C71" s="124"/>
      <c r="D71" s="124"/>
      <c r="E71" s="124"/>
      <c r="F71" s="124"/>
      <c r="G71" s="207"/>
      <c r="H71" s="207"/>
    </row>
    <row r="72" spans="3:22" x14ac:dyDescent="0.35">
      <c r="C72" s="124"/>
      <c r="D72" s="124"/>
      <c r="E72" s="124"/>
      <c r="F72" s="124"/>
      <c r="G72" s="207"/>
      <c r="H72" s="207"/>
    </row>
    <row r="73" spans="3:22" x14ac:dyDescent="0.35">
      <c r="C73" s="124"/>
      <c r="D73" s="124"/>
      <c r="E73" s="124"/>
      <c r="F73" s="124"/>
      <c r="G73" s="207"/>
      <c r="H73" s="207"/>
    </row>
    <row r="74" spans="3:22" x14ac:dyDescent="0.35">
      <c r="C74" s="124"/>
      <c r="D74" s="124"/>
      <c r="E74" s="124"/>
      <c r="F74" s="124"/>
      <c r="G74" s="207"/>
      <c r="H74" s="207"/>
    </row>
    <row r="75" spans="3:22" x14ac:dyDescent="0.35">
      <c r="C75" s="124"/>
      <c r="D75" s="124"/>
      <c r="E75" s="124"/>
      <c r="F75" s="124"/>
      <c r="G75" s="207"/>
      <c r="H75" s="207"/>
    </row>
    <row r="76" spans="3:22" x14ac:dyDescent="0.35">
      <c r="C76" s="124"/>
      <c r="D76" s="124"/>
      <c r="E76" s="124"/>
      <c r="F76" s="124"/>
      <c r="G76" s="207"/>
      <c r="H76" s="207"/>
    </row>
    <row r="77" spans="3:22" x14ac:dyDescent="0.35">
      <c r="C77" s="124"/>
      <c r="D77" s="124"/>
      <c r="E77" s="124"/>
      <c r="F77" s="124"/>
      <c r="G77" s="207"/>
      <c r="H77" s="207"/>
    </row>
    <row r="78" spans="3:22" x14ac:dyDescent="0.35">
      <c r="C78" s="124"/>
      <c r="D78" s="124"/>
      <c r="E78" s="124"/>
      <c r="F78" s="124"/>
      <c r="G78" s="207"/>
      <c r="H78" s="207"/>
    </row>
    <row r="79" spans="3:22" x14ac:dyDescent="0.35">
      <c r="C79" s="124"/>
      <c r="D79" s="124"/>
      <c r="E79" s="124"/>
      <c r="F79" s="124"/>
      <c r="G79" s="207"/>
      <c r="H79" s="207"/>
    </row>
    <row r="80" spans="3:22" x14ac:dyDescent="0.35">
      <c r="C80" s="124"/>
      <c r="D80" s="124"/>
      <c r="E80" s="124"/>
      <c r="F80" s="124"/>
      <c r="G80" s="207"/>
      <c r="H80" s="207"/>
    </row>
    <row r="81" spans="3:8" x14ac:dyDescent="0.35">
      <c r="C81" s="124"/>
      <c r="D81" s="124"/>
      <c r="E81" s="124"/>
      <c r="F81" s="124"/>
      <c r="G81" s="207"/>
      <c r="H81" s="207"/>
    </row>
    <row r="82" spans="3:8" x14ac:dyDescent="0.35">
      <c r="C82" s="124"/>
      <c r="D82" s="124"/>
      <c r="E82" s="124"/>
      <c r="F82" s="124"/>
      <c r="G82" s="207"/>
      <c r="H82" s="207"/>
    </row>
    <row r="83" spans="3:8" x14ac:dyDescent="0.35">
      <c r="C83" s="124"/>
      <c r="D83" s="124"/>
      <c r="E83" s="124"/>
      <c r="F83" s="124"/>
      <c r="G83" s="207"/>
      <c r="H83" s="207"/>
    </row>
    <row r="84" spans="3:8" x14ac:dyDescent="0.35">
      <c r="C84" s="124"/>
      <c r="D84" s="124"/>
      <c r="E84" s="124"/>
      <c r="F84" s="124"/>
      <c r="G84" s="207"/>
      <c r="H84" s="207"/>
    </row>
    <row r="85" spans="3:8" x14ac:dyDescent="0.35">
      <c r="C85" s="124"/>
      <c r="D85" s="124"/>
      <c r="E85" s="124"/>
      <c r="F85" s="124"/>
      <c r="G85" s="207"/>
      <c r="H85" s="207"/>
    </row>
    <row r="86" spans="3:8" x14ac:dyDescent="0.35">
      <c r="C86" s="124"/>
      <c r="D86" s="124"/>
      <c r="E86" s="124"/>
      <c r="F86" s="124"/>
      <c r="G86" s="207"/>
      <c r="H86" s="207"/>
    </row>
    <row r="87" spans="3:8" x14ac:dyDescent="0.35">
      <c r="C87" s="124"/>
      <c r="D87" s="124"/>
      <c r="E87" s="124"/>
      <c r="F87" s="124"/>
      <c r="G87" s="207"/>
      <c r="H87" s="207"/>
    </row>
    <row r="88" spans="3:8" x14ac:dyDescent="0.35">
      <c r="C88" s="124"/>
      <c r="D88" s="124"/>
      <c r="E88" s="124"/>
      <c r="F88" s="124"/>
      <c r="G88" s="207"/>
      <c r="H88" s="207"/>
    </row>
    <row r="89" spans="3:8" x14ac:dyDescent="0.35">
      <c r="C89" s="124"/>
      <c r="D89" s="124"/>
      <c r="E89" s="124"/>
      <c r="F89" s="124"/>
      <c r="G89" s="207"/>
      <c r="H89" s="207"/>
    </row>
    <row r="90" spans="3:8" x14ac:dyDescent="0.35">
      <c r="C90" s="124"/>
      <c r="D90" s="124"/>
      <c r="E90" s="124"/>
      <c r="F90" s="124"/>
      <c r="G90" s="207"/>
      <c r="H90" s="207"/>
    </row>
    <row r="91" spans="3:8" x14ac:dyDescent="0.35">
      <c r="C91" s="124"/>
      <c r="D91" s="124"/>
      <c r="E91" s="124"/>
      <c r="F91" s="124"/>
      <c r="G91" s="207"/>
      <c r="H91" s="207"/>
    </row>
    <row r="92" spans="3:8" x14ac:dyDescent="0.35">
      <c r="C92" s="124"/>
      <c r="D92" s="124"/>
      <c r="E92" s="124"/>
      <c r="F92" s="124"/>
      <c r="G92" s="207"/>
      <c r="H92" s="207"/>
    </row>
    <row r="93" spans="3:8" x14ac:dyDescent="0.35">
      <c r="C93" s="124"/>
      <c r="D93" s="124"/>
      <c r="E93" s="124"/>
      <c r="F93" s="124"/>
      <c r="G93" s="207"/>
      <c r="H93" s="207"/>
    </row>
    <row r="94" spans="3:8" x14ac:dyDescent="0.35">
      <c r="C94" s="124"/>
      <c r="D94" s="124"/>
      <c r="E94" s="124"/>
      <c r="F94" s="124"/>
      <c r="G94" s="207"/>
      <c r="H94" s="207"/>
    </row>
    <row r="95" spans="3:8" x14ac:dyDescent="0.35">
      <c r="C95" s="124"/>
      <c r="D95" s="124"/>
      <c r="E95" s="124"/>
      <c r="F95" s="124"/>
      <c r="G95" s="207"/>
      <c r="H95" s="207"/>
    </row>
    <row r="96" spans="3:8" x14ac:dyDescent="0.35">
      <c r="C96" s="124"/>
      <c r="D96" s="124"/>
      <c r="E96" s="124"/>
      <c r="F96" s="124"/>
      <c r="G96" s="207"/>
      <c r="H96" s="207"/>
    </row>
    <row r="97" spans="3:8" x14ac:dyDescent="0.35">
      <c r="C97" s="124"/>
      <c r="D97" s="124"/>
      <c r="E97" s="124"/>
      <c r="F97" s="124"/>
      <c r="G97" s="207"/>
      <c r="H97" s="207"/>
    </row>
    <row r="98" spans="3:8" x14ac:dyDescent="0.35">
      <c r="C98" s="124"/>
      <c r="D98" s="124"/>
      <c r="E98" s="124"/>
      <c r="F98" s="124"/>
      <c r="G98" s="207"/>
      <c r="H98" s="207"/>
    </row>
    <row r="99" spans="3:8" x14ac:dyDescent="0.35">
      <c r="C99" s="124"/>
      <c r="D99" s="124"/>
      <c r="E99" s="124"/>
      <c r="F99" s="124"/>
      <c r="G99" s="207"/>
      <c r="H99" s="207"/>
    </row>
    <row r="100" spans="3:8" x14ac:dyDescent="0.35">
      <c r="C100" s="124"/>
      <c r="D100" s="124"/>
      <c r="E100" s="124"/>
      <c r="F100" s="124"/>
      <c r="G100" s="207"/>
      <c r="H100" s="207"/>
    </row>
    <row r="101" spans="3:8" x14ac:dyDescent="0.35">
      <c r="C101" s="124"/>
      <c r="D101" s="124"/>
      <c r="E101" s="124"/>
      <c r="F101" s="124"/>
      <c r="G101" s="207"/>
      <c r="H101" s="207"/>
    </row>
    <row r="102" spans="3:8" x14ac:dyDescent="0.35">
      <c r="C102" s="124"/>
      <c r="D102" s="124"/>
      <c r="E102" s="124"/>
      <c r="F102" s="124"/>
      <c r="G102" s="207"/>
      <c r="H102" s="207"/>
    </row>
    <row r="103" spans="3:8" x14ac:dyDescent="0.35">
      <c r="C103" s="124"/>
      <c r="D103" s="124"/>
      <c r="E103" s="124"/>
      <c r="F103" s="124"/>
      <c r="G103" s="207"/>
      <c r="H103" s="207"/>
    </row>
    <row r="104" spans="3:8" x14ac:dyDescent="0.35">
      <c r="C104" s="124"/>
      <c r="D104" s="124"/>
      <c r="E104" s="124"/>
      <c r="F104" s="124"/>
      <c r="G104" s="207"/>
      <c r="H104" s="207"/>
    </row>
    <row r="105" spans="3:8" x14ac:dyDescent="0.35">
      <c r="C105" s="124"/>
      <c r="D105" s="124"/>
      <c r="E105" s="124"/>
      <c r="F105" s="124"/>
      <c r="G105" s="207"/>
      <c r="H105" s="207"/>
    </row>
    <row r="106" spans="3:8" x14ac:dyDescent="0.35">
      <c r="C106" s="124"/>
      <c r="D106" s="124"/>
      <c r="E106" s="124"/>
      <c r="F106" s="124"/>
      <c r="G106" s="207"/>
      <c r="H106" s="207"/>
    </row>
    <row r="107" spans="3:8" x14ac:dyDescent="0.35">
      <c r="C107" s="124"/>
      <c r="D107" s="124"/>
      <c r="E107" s="124"/>
      <c r="F107" s="124"/>
      <c r="G107" s="207"/>
      <c r="H107" s="207"/>
    </row>
    <row r="108" spans="3:8" x14ac:dyDescent="0.35">
      <c r="C108" s="124"/>
      <c r="D108" s="124"/>
      <c r="E108" s="124"/>
      <c r="F108" s="124"/>
      <c r="G108" s="207"/>
      <c r="H108" s="207"/>
    </row>
    <row r="109" spans="3:8" x14ac:dyDescent="0.35">
      <c r="C109" s="124"/>
      <c r="D109" s="124"/>
      <c r="E109" s="124"/>
      <c r="F109" s="124"/>
      <c r="G109" s="207"/>
      <c r="H109" s="207"/>
    </row>
    <row r="110" spans="3:8" x14ac:dyDescent="0.35">
      <c r="C110" s="124"/>
      <c r="D110" s="124"/>
      <c r="E110" s="124"/>
      <c r="F110" s="124"/>
      <c r="G110" s="207"/>
      <c r="H110" s="207"/>
    </row>
    <row r="111" spans="3:8" x14ac:dyDescent="0.35">
      <c r="C111" s="124"/>
      <c r="D111" s="124"/>
      <c r="E111" s="124"/>
      <c r="F111" s="124"/>
      <c r="G111" s="207"/>
      <c r="H111" s="207"/>
    </row>
    <row r="112" spans="3:8" x14ac:dyDescent="0.35">
      <c r="C112" s="124"/>
      <c r="D112" s="124"/>
      <c r="E112" s="124"/>
      <c r="F112" s="124"/>
      <c r="G112" s="207"/>
      <c r="H112" s="207"/>
    </row>
    <row r="113" spans="3:8" x14ac:dyDescent="0.35">
      <c r="C113" s="124"/>
      <c r="D113" s="124"/>
      <c r="E113" s="124"/>
      <c r="F113" s="124"/>
      <c r="G113" s="207"/>
      <c r="H113" s="207"/>
    </row>
    <row r="114" spans="3:8" x14ac:dyDescent="0.35">
      <c r="C114" s="124"/>
      <c r="D114" s="124"/>
      <c r="E114" s="124"/>
      <c r="F114" s="124"/>
      <c r="G114" s="207"/>
      <c r="H114" s="207"/>
    </row>
    <row r="115" spans="3:8" x14ac:dyDescent="0.35">
      <c r="C115" s="124"/>
      <c r="D115" s="124"/>
      <c r="E115" s="124"/>
      <c r="F115" s="124"/>
      <c r="G115" s="207"/>
      <c r="H115" s="207"/>
    </row>
    <row r="116" spans="3:8" x14ac:dyDescent="0.35">
      <c r="C116" s="124"/>
      <c r="D116" s="124"/>
      <c r="E116" s="124"/>
      <c r="F116" s="124"/>
      <c r="G116" s="207"/>
      <c r="H116" s="207"/>
    </row>
    <row r="117" spans="3:8" x14ac:dyDescent="0.35">
      <c r="C117" s="124"/>
      <c r="D117" s="124"/>
      <c r="E117" s="124"/>
      <c r="F117" s="124"/>
      <c r="G117" s="207"/>
      <c r="H117" s="207"/>
    </row>
    <row r="118" spans="3:8" x14ac:dyDescent="0.35">
      <c r="C118" s="124"/>
      <c r="D118" s="124"/>
      <c r="E118" s="124"/>
      <c r="F118" s="124"/>
      <c r="G118" s="207"/>
      <c r="H118" s="207"/>
    </row>
    <row r="119" spans="3:8" x14ac:dyDescent="0.35">
      <c r="C119" s="124"/>
      <c r="D119" s="124"/>
      <c r="E119" s="124"/>
      <c r="F119" s="124"/>
      <c r="G119" s="207"/>
      <c r="H119" s="207"/>
    </row>
    <row r="120" spans="3:8" x14ac:dyDescent="0.35">
      <c r="C120" s="124"/>
      <c r="D120" s="124"/>
      <c r="E120" s="124"/>
      <c r="F120" s="124"/>
      <c r="G120" s="207"/>
      <c r="H120" s="207"/>
    </row>
    <row r="121" spans="3:8" x14ac:dyDescent="0.35">
      <c r="C121" s="124"/>
      <c r="D121" s="124"/>
      <c r="E121" s="124"/>
      <c r="F121" s="124"/>
      <c r="G121" s="207"/>
      <c r="H121" s="207"/>
    </row>
    <row r="122" spans="3:8" x14ac:dyDescent="0.35">
      <c r="C122" s="124"/>
      <c r="D122" s="124"/>
      <c r="E122" s="124"/>
      <c r="F122" s="124"/>
      <c r="G122" s="207"/>
      <c r="H122" s="207"/>
    </row>
    <row r="123" spans="3:8" x14ac:dyDescent="0.35">
      <c r="C123" s="124"/>
      <c r="D123" s="124"/>
      <c r="E123" s="124"/>
      <c r="F123" s="124"/>
      <c r="G123" s="207"/>
      <c r="H123" s="207"/>
    </row>
    <row r="124" spans="3:8" x14ac:dyDescent="0.35">
      <c r="C124" s="124"/>
      <c r="D124" s="124"/>
      <c r="E124" s="124"/>
      <c r="F124" s="124"/>
      <c r="G124" s="207"/>
      <c r="H124" s="207"/>
    </row>
    <row r="125" spans="3:8" x14ac:dyDescent="0.35">
      <c r="C125" s="124"/>
      <c r="D125" s="124"/>
      <c r="E125" s="124"/>
      <c r="F125" s="124"/>
      <c r="G125" s="207"/>
      <c r="H125" s="207"/>
    </row>
    <row r="126" spans="3:8" x14ac:dyDescent="0.35">
      <c r="C126" s="124"/>
      <c r="D126" s="124"/>
      <c r="E126" s="124"/>
      <c r="F126" s="124"/>
      <c r="G126" s="207"/>
      <c r="H126" s="207"/>
    </row>
    <row r="127" spans="3:8" x14ac:dyDescent="0.35">
      <c r="C127" s="124"/>
      <c r="D127" s="124"/>
      <c r="E127" s="124"/>
      <c r="F127" s="124"/>
      <c r="G127" s="207"/>
      <c r="H127" s="207"/>
    </row>
    <row r="128" spans="3:8" x14ac:dyDescent="0.35">
      <c r="C128" s="124"/>
      <c r="D128" s="124"/>
      <c r="E128" s="124"/>
      <c r="F128" s="124"/>
      <c r="G128" s="207"/>
      <c r="H128" s="207"/>
    </row>
    <row r="129" spans="3:8" x14ac:dyDescent="0.35">
      <c r="C129" s="124"/>
      <c r="D129" s="124"/>
      <c r="E129" s="124"/>
      <c r="F129" s="124"/>
      <c r="G129" s="207"/>
      <c r="H129" s="207"/>
    </row>
    <row r="130" spans="3:8" x14ac:dyDescent="0.35">
      <c r="C130" s="124"/>
      <c r="D130" s="124"/>
      <c r="E130" s="124"/>
      <c r="F130" s="124"/>
      <c r="G130" s="207"/>
      <c r="H130" s="207"/>
    </row>
    <row r="131" spans="3:8" x14ac:dyDescent="0.35">
      <c r="C131" s="124"/>
      <c r="D131" s="124"/>
      <c r="E131" s="124"/>
      <c r="F131" s="124"/>
      <c r="G131" s="207"/>
      <c r="H131" s="207"/>
    </row>
    <row r="132" spans="3:8" x14ac:dyDescent="0.35">
      <c r="C132" s="124"/>
      <c r="D132" s="124"/>
      <c r="E132" s="124"/>
      <c r="F132" s="124"/>
      <c r="G132" s="207"/>
      <c r="H132" s="207"/>
    </row>
    <row r="133" spans="3:8" x14ac:dyDescent="0.35">
      <c r="C133" s="124"/>
      <c r="D133" s="124"/>
      <c r="E133" s="124"/>
      <c r="F133" s="124"/>
      <c r="G133" s="207"/>
      <c r="H133" s="207"/>
    </row>
    <row r="134" spans="3:8" x14ac:dyDescent="0.35">
      <c r="C134" s="124"/>
      <c r="D134" s="124"/>
      <c r="E134" s="124"/>
      <c r="F134" s="124"/>
      <c r="G134" s="207"/>
      <c r="H134" s="207"/>
    </row>
    <row r="135" spans="3:8" x14ac:dyDescent="0.35">
      <c r="C135" s="124"/>
      <c r="D135" s="124"/>
      <c r="E135" s="124"/>
      <c r="F135" s="124"/>
      <c r="G135" s="207"/>
      <c r="H135" s="207"/>
    </row>
    <row r="136" spans="3:8" x14ac:dyDescent="0.35">
      <c r="C136" s="124"/>
      <c r="D136" s="124"/>
      <c r="E136" s="124"/>
      <c r="F136" s="124"/>
      <c r="G136" s="207"/>
      <c r="H136" s="207"/>
    </row>
    <row r="137" spans="3:8" x14ac:dyDescent="0.35">
      <c r="C137" s="124"/>
      <c r="D137" s="124"/>
      <c r="E137" s="124"/>
      <c r="F137" s="124"/>
      <c r="G137" s="207"/>
      <c r="H137" s="207"/>
    </row>
    <row r="138" spans="3:8" x14ac:dyDescent="0.35">
      <c r="C138" s="124"/>
      <c r="D138" s="124"/>
      <c r="E138" s="124"/>
      <c r="F138" s="124"/>
      <c r="G138" s="207"/>
      <c r="H138" s="207"/>
    </row>
    <row r="139" spans="3:8" x14ac:dyDescent="0.35">
      <c r="C139" s="124"/>
      <c r="D139" s="124"/>
      <c r="E139" s="124"/>
      <c r="F139" s="124"/>
      <c r="G139" s="207"/>
      <c r="H139" s="207"/>
    </row>
    <row r="140" spans="3:8" x14ac:dyDescent="0.35">
      <c r="C140" s="124"/>
      <c r="D140" s="124"/>
      <c r="E140" s="124"/>
      <c r="F140" s="124"/>
      <c r="G140" s="207"/>
      <c r="H140" s="207"/>
    </row>
    <row r="141" spans="3:8" x14ac:dyDescent="0.35">
      <c r="C141" s="124"/>
      <c r="D141" s="124"/>
      <c r="E141" s="124"/>
      <c r="F141" s="124"/>
      <c r="G141" s="207"/>
      <c r="H141" s="207"/>
    </row>
    <row r="142" spans="3:8" x14ac:dyDescent="0.35">
      <c r="C142" s="124"/>
      <c r="D142" s="124"/>
      <c r="E142" s="124"/>
      <c r="F142" s="124"/>
      <c r="G142" s="207"/>
      <c r="H142" s="207"/>
    </row>
    <row r="143" spans="3:8" x14ac:dyDescent="0.35">
      <c r="C143" s="124"/>
      <c r="D143" s="124"/>
      <c r="E143" s="124"/>
      <c r="F143" s="124"/>
      <c r="G143" s="207"/>
      <c r="H143" s="207"/>
    </row>
    <row r="144" spans="3:8" x14ac:dyDescent="0.35">
      <c r="C144" s="124"/>
      <c r="D144" s="124"/>
      <c r="E144" s="124"/>
      <c r="F144" s="124"/>
      <c r="G144" s="207"/>
      <c r="H144" s="207"/>
    </row>
    <row r="145" spans="3:8" x14ac:dyDescent="0.35">
      <c r="C145" s="124"/>
      <c r="D145" s="124"/>
      <c r="E145" s="124"/>
      <c r="F145" s="124"/>
      <c r="G145" s="207"/>
      <c r="H145" s="207"/>
    </row>
    <row r="146" spans="3:8" x14ac:dyDescent="0.35">
      <c r="C146" s="124"/>
      <c r="D146" s="124"/>
      <c r="E146" s="124"/>
      <c r="F146" s="124"/>
      <c r="G146" s="207"/>
      <c r="H146" s="207"/>
    </row>
    <row r="147" spans="3:8" x14ac:dyDescent="0.35">
      <c r="C147" s="124"/>
      <c r="D147" s="124"/>
      <c r="E147" s="124"/>
      <c r="F147" s="124"/>
      <c r="G147" s="207"/>
      <c r="H147" s="207"/>
    </row>
    <row r="148" spans="3:8" x14ac:dyDescent="0.35">
      <c r="C148" s="124"/>
      <c r="D148" s="124"/>
      <c r="E148" s="124"/>
      <c r="F148" s="124"/>
      <c r="G148" s="207"/>
      <c r="H148" s="207"/>
    </row>
    <row r="149" spans="3:8" x14ac:dyDescent="0.35">
      <c r="C149" s="124"/>
      <c r="D149" s="124"/>
      <c r="E149" s="124"/>
      <c r="F149" s="124"/>
      <c r="G149" s="207"/>
      <c r="H149" s="207"/>
    </row>
    <row r="150" spans="3:8" x14ac:dyDescent="0.35">
      <c r="C150" s="124"/>
      <c r="D150" s="124"/>
      <c r="E150" s="124"/>
      <c r="F150" s="124"/>
      <c r="G150" s="207"/>
      <c r="H150" s="207"/>
    </row>
    <row r="151" spans="3:8" x14ac:dyDescent="0.35">
      <c r="C151" s="124"/>
      <c r="D151" s="124"/>
      <c r="E151" s="124"/>
      <c r="F151" s="124"/>
      <c r="G151" s="207"/>
      <c r="H151" s="207"/>
    </row>
    <row r="152" spans="3:8" x14ac:dyDescent="0.35">
      <c r="C152" s="124"/>
      <c r="D152" s="124"/>
      <c r="E152" s="124"/>
      <c r="F152" s="124"/>
      <c r="G152" s="207"/>
      <c r="H152" s="207"/>
    </row>
    <row r="153" spans="3:8" x14ac:dyDescent="0.35">
      <c r="C153" s="124"/>
      <c r="D153" s="124"/>
      <c r="E153" s="124"/>
      <c r="F153" s="124"/>
      <c r="G153" s="207"/>
      <c r="H153" s="207"/>
    </row>
    <row r="154" spans="3:8" x14ac:dyDescent="0.35">
      <c r="C154" s="124"/>
      <c r="D154" s="124"/>
      <c r="E154" s="124"/>
      <c r="F154" s="124"/>
      <c r="G154" s="207"/>
      <c r="H154" s="207"/>
    </row>
    <row r="155" spans="3:8" x14ac:dyDescent="0.35">
      <c r="C155" s="124"/>
      <c r="D155" s="124"/>
      <c r="E155" s="124"/>
      <c r="F155" s="124"/>
      <c r="G155" s="207"/>
      <c r="H155" s="207"/>
    </row>
    <row r="156" spans="3:8" x14ac:dyDescent="0.35">
      <c r="C156" s="124"/>
      <c r="D156" s="124"/>
      <c r="E156" s="124"/>
      <c r="F156" s="124"/>
      <c r="G156" s="207"/>
      <c r="H156" s="207"/>
    </row>
    <row r="157" spans="3:8" x14ac:dyDescent="0.35">
      <c r="C157" s="124"/>
      <c r="D157" s="124"/>
      <c r="E157" s="124"/>
      <c r="F157" s="124"/>
      <c r="G157" s="207"/>
      <c r="H157" s="207"/>
    </row>
    <row r="158" spans="3:8" x14ac:dyDescent="0.35">
      <c r="C158" s="124"/>
      <c r="D158" s="124"/>
      <c r="E158" s="124"/>
      <c r="F158" s="124"/>
      <c r="G158" s="207"/>
      <c r="H158" s="207"/>
    </row>
    <row r="159" spans="3:8" x14ac:dyDescent="0.35">
      <c r="C159" s="124"/>
      <c r="D159" s="124"/>
      <c r="E159" s="124"/>
      <c r="F159" s="124"/>
      <c r="G159" s="207"/>
      <c r="H159" s="207"/>
    </row>
    <row r="160" spans="3:8" x14ac:dyDescent="0.35">
      <c r="C160" s="124"/>
      <c r="D160" s="124"/>
      <c r="E160" s="124"/>
      <c r="F160" s="124"/>
      <c r="G160" s="207"/>
      <c r="H160" s="207"/>
    </row>
    <row r="161" spans="3:8" x14ac:dyDescent="0.35">
      <c r="C161" s="124"/>
      <c r="D161" s="124"/>
      <c r="E161" s="124"/>
      <c r="F161" s="124"/>
      <c r="G161" s="207"/>
      <c r="H161" s="207"/>
    </row>
    <row r="162" spans="3:8" x14ac:dyDescent="0.35">
      <c r="C162" s="124"/>
      <c r="D162" s="124"/>
      <c r="E162" s="124"/>
      <c r="F162" s="124"/>
      <c r="G162" s="207"/>
      <c r="H162" s="207"/>
    </row>
    <row r="163" spans="3:8" x14ac:dyDescent="0.35">
      <c r="C163" s="124"/>
      <c r="D163" s="124"/>
      <c r="E163" s="124"/>
      <c r="F163" s="124"/>
      <c r="G163" s="207"/>
      <c r="H163" s="207"/>
    </row>
    <row r="164" spans="3:8" x14ac:dyDescent="0.35">
      <c r="C164" s="124"/>
      <c r="D164" s="124"/>
      <c r="E164" s="124"/>
      <c r="F164" s="124"/>
      <c r="G164" s="207"/>
      <c r="H164" s="207"/>
    </row>
    <row r="165" spans="3:8" x14ac:dyDescent="0.35">
      <c r="C165" s="124"/>
      <c r="D165" s="124"/>
      <c r="E165" s="124"/>
      <c r="F165" s="124"/>
      <c r="G165" s="207"/>
      <c r="H165" s="207"/>
    </row>
    <row r="166" spans="3:8" x14ac:dyDescent="0.35">
      <c r="C166" s="124"/>
      <c r="D166" s="124"/>
      <c r="E166" s="124"/>
      <c r="F166" s="124"/>
      <c r="G166" s="207"/>
      <c r="H166" s="207"/>
    </row>
    <row r="167" spans="3:8" x14ac:dyDescent="0.35">
      <c r="C167" s="124"/>
      <c r="D167" s="124"/>
      <c r="E167" s="124"/>
      <c r="F167" s="124"/>
      <c r="G167" s="207"/>
      <c r="H167" s="207"/>
    </row>
    <row r="168" spans="3:8" x14ac:dyDescent="0.35">
      <c r="C168" s="124"/>
      <c r="D168" s="124"/>
      <c r="E168" s="124"/>
      <c r="F168" s="124"/>
      <c r="G168" s="207"/>
      <c r="H168" s="207"/>
    </row>
    <row r="169" spans="3:8" x14ac:dyDescent="0.35">
      <c r="C169" s="124"/>
      <c r="D169" s="124"/>
      <c r="E169" s="124"/>
      <c r="F169" s="124"/>
      <c r="G169" s="207"/>
      <c r="H169" s="207"/>
    </row>
    <row r="170" spans="3:8" x14ac:dyDescent="0.35">
      <c r="C170" s="124"/>
      <c r="D170" s="124"/>
      <c r="E170" s="124"/>
      <c r="F170" s="124"/>
      <c r="G170" s="207"/>
      <c r="H170" s="207"/>
    </row>
    <row r="171" spans="3:8" x14ac:dyDescent="0.35">
      <c r="C171" s="124"/>
      <c r="D171" s="124"/>
      <c r="E171" s="124"/>
      <c r="F171" s="124"/>
      <c r="G171" s="207"/>
      <c r="H171" s="207"/>
    </row>
    <row r="172" spans="3:8" x14ac:dyDescent="0.35">
      <c r="D172" s="124"/>
      <c r="E172" s="124"/>
      <c r="F172" s="124"/>
      <c r="G172" s="207"/>
      <c r="H172" s="207"/>
    </row>
    <row r="173" spans="3:8" x14ac:dyDescent="0.35">
      <c r="D173" s="124"/>
      <c r="E173" s="124"/>
      <c r="F173" s="124"/>
      <c r="G173" s="207"/>
      <c r="H173" s="207"/>
    </row>
    <row r="174" spans="3:8" x14ac:dyDescent="0.35">
      <c r="D174" s="124"/>
      <c r="E174" s="124"/>
      <c r="F174" s="124"/>
      <c r="G174" s="207"/>
      <c r="H174" s="207"/>
    </row>
    <row r="175" spans="3:8" x14ac:dyDescent="0.35">
      <c r="D175" s="124"/>
      <c r="E175" s="124"/>
      <c r="F175" s="124"/>
      <c r="G175" s="207"/>
      <c r="H175" s="207"/>
    </row>
    <row r="176" spans="3:8" x14ac:dyDescent="0.35">
      <c r="D176" s="124"/>
      <c r="E176" s="124"/>
      <c r="F176" s="124"/>
      <c r="G176" s="207"/>
      <c r="H176" s="207"/>
    </row>
    <row r="177" spans="2:8" x14ac:dyDescent="0.35">
      <c r="D177" s="124"/>
      <c r="E177" s="124"/>
      <c r="F177" s="124"/>
      <c r="G177" s="207"/>
      <c r="H177" s="207"/>
    </row>
    <row r="178" spans="2:8" x14ac:dyDescent="0.35">
      <c r="D178" s="124"/>
      <c r="E178" s="124"/>
      <c r="F178" s="124"/>
      <c r="G178" s="207"/>
      <c r="H178" s="207"/>
    </row>
    <row r="179" spans="2:8" x14ac:dyDescent="0.35">
      <c r="D179" s="124"/>
      <c r="E179" s="124"/>
      <c r="F179" s="124"/>
      <c r="G179" s="207"/>
      <c r="H179" s="207"/>
    </row>
    <row r="180" spans="2:8" x14ac:dyDescent="0.35">
      <c r="D180" s="124"/>
      <c r="E180" s="124"/>
      <c r="F180" s="124"/>
      <c r="G180" s="207"/>
      <c r="H180" s="207"/>
    </row>
    <row r="181" spans="2:8" x14ac:dyDescent="0.35">
      <c r="D181" s="124"/>
      <c r="E181" s="124"/>
      <c r="F181" s="124"/>
      <c r="G181" s="207"/>
      <c r="H181" s="207"/>
    </row>
    <row r="182" spans="2:8" x14ac:dyDescent="0.35">
      <c r="D182" s="124"/>
      <c r="E182" s="124"/>
      <c r="F182" s="124"/>
      <c r="G182" s="207"/>
      <c r="H182" s="207"/>
    </row>
    <row r="183" spans="2:8" x14ac:dyDescent="0.35">
      <c r="B183" s="208"/>
      <c r="D183" s="124"/>
      <c r="E183" s="124"/>
      <c r="F183" s="124"/>
      <c r="G183" s="207"/>
      <c r="H183" s="207"/>
    </row>
    <row r="184" spans="2:8" x14ac:dyDescent="0.35">
      <c r="D184" s="124"/>
      <c r="E184" s="124"/>
      <c r="F184" s="124"/>
      <c r="G184" s="207"/>
      <c r="H184" s="207"/>
    </row>
    <row r="185" spans="2:8" x14ac:dyDescent="0.35">
      <c r="D185" s="124"/>
      <c r="E185" s="124"/>
      <c r="F185" s="124"/>
      <c r="G185" s="207"/>
      <c r="H185" s="207"/>
    </row>
    <row r="186" spans="2:8" x14ac:dyDescent="0.35">
      <c r="B186" s="208"/>
      <c r="D186" s="124"/>
      <c r="E186" s="124"/>
      <c r="F186" s="124"/>
      <c r="G186" s="207"/>
      <c r="H186" s="207"/>
    </row>
    <row r="187" spans="2:8" x14ac:dyDescent="0.35">
      <c r="B187" s="208"/>
      <c r="D187" s="124"/>
      <c r="E187" s="124"/>
      <c r="F187" s="124"/>
      <c r="G187" s="207"/>
      <c r="H187" s="207"/>
    </row>
    <row r="188" spans="2:8" x14ac:dyDescent="0.35">
      <c r="B188" s="208"/>
      <c r="D188" s="124"/>
      <c r="E188" s="124"/>
      <c r="F188" s="124"/>
      <c r="G188" s="207"/>
      <c r="H188" s="207"/>
    </row>
    <row r="189" spans="2:8" x14ac:dyDescent="0.35">
      <c r="D189" s="124"/>
      <c r="E189" s="124"/>
      <c r="F189" s="124"/>
      <c r="G189" s="207"/>
      <c r="H189" s="207"/>
    </row>
    <row r="190" spans="2:8" x14ac:dyDescent="0.35">
      <c r="B190" s="209"/>
      <c r="D190" s="124"/>
      <c r="E190" s="124"/>
      <c r="F190" s="124"/>
      <c r="G190" s="207"/>
      <c r="H190" s="207"/>
    </row>
    <row r="191" spans="2:8" x14ac:dyDescent="0.35">
      <c r="D191" s="124"/>
      <c r="E191" s="124"/>
      <c r="F191" s="124"/>
      <c r="G191" s="207"/>
      <c r="H191" s="207"/>
    </row>
    <row r="192" spans="2:8" x14ac:dyDescent="0.35">
      <c r="D192" s="124"/>
      <c r="E192" s="124"/>
      <c r="F192" s="124"/>
      <c r="G192" s="207"/>
      <c r="H192" s="207"/>
    </row>
    <row r="193" spans="4:8" x14ac:dyDescent="0.35">
      <c r="D193" s="124"/>
      <c r="E193" s="124"/>
      <c r="F193" s="124"/>
      <c r="G193" s="207"/>
      <c r="H193" s="207"/>
    </row>
    <row r="194" spans="4:8" x14ac:dyDescent="0.35">
      <c r="D194" s="124"/>
      <c r="E194" s="124"/>
      <c r="F194" s="124"/>
      <c r="G194" s="207"/>
      <c r="H194" s="207"/>
    </row>
    <row r="195" spans="4:8" x14ac:dyDescent="0.35">
      <c r="D195" s="124"/>
      <c r="E195" s="124"/>
      <c r="F195" s="124"/>
      <c r="G195" s="207"/>
      <c r="H195" s="207"/>
    </row>
    <row r="196" spans="4:8" x14ac:dyDescent="0.35">
      <c r="D196" s="124"/>
      <c r="E196" s="124"/>
      <c r="F196" s="124"/>
      <c r="G196" s="207"/>
      <c r="H196" s="207"/>
    </row>
    <row r="197" spans="4:8" x14ac:dyDescent="0.35">
      <c r="D197" s="124"/>
      <c r="E197" s="124"/>
      <c r="F197" s="124"/>
      <c r="G197" s="207"/>
      <c r="H197" s="207"/>
    </row>
    <row r="198" spans="4:8" x14ac:dyDescent="0.35">
      <c r="D198" s="124"/>
      <c r="E198" s="124"/>
      <c r="F198" s="124"/>
      <c r="G198" s="207"/>
      <c r="H198" s="207"/>
    </row>
    <row r="199" spans="4:8" x14ac:dyDescent="0.35">
      <c r="D199" s="124"/>
      <c r="E199" s="124"/>
      <c r="F199" s="124"/>
      <c r="G199" s="207"/>
      <c r="H199" s="207"/>
    </row>
    <row r="200" spans="4:8" x14ac:dyDescent="0.35">
      <c r="D200" s="124"/>
      <c r="E200" s="124"/>
      <c r="F200" s="124"/>
      <c r="G200" s="207"/>
      <c r="H200" s="207"/>
    </row>
    <row r="201" spans="4:8" x14ac:dyDescent="0.35">
      <c r="D201" s="124"/>
      <c r="E201" s="124"/>
      <c r="F201" s="124"/>
      <c r="G201" s="207"/>
      <c r="H201" s="207"/>
    </row>
    <row r="202" spans="4:8" x14ac:dyDescent="0.35">
      <c r="D202" s="124"/>
      <c r="E202" s="124"/>
      <c r="F202" s="124"/>
      <c r="G202" s="207"/>
      <c r="H202" s="207"/>
    </row>
    <row r="203" spans="4:8" x14ac:dyDescent="0.35">
      <c r="D203" s="124"/>
      <c r="E203" s="124"/>
      <c r="F203" s="124"/>
      <c r="G203" s="207"/>
      <c r="H203" s="207"/>
    </row>
    <row r="204" spans="4:8" x14ac:dyDescent="0.35">
      <c r="D204" s="124"/>
      <c r="E204" s="124"/>
      <c r="F204" s="124"/>
      <c r="G204" s="207"/>
      <c r="H204" s="207"/>
    </row>
    <row r="205" spans="4:8" x14ac:dyDescent="0.35">
      <c r="D205" s="124"/>
      <c r="E205" s="124"/>
      <c r="F205" s="124"/>
      <c r="G205" s="207"/>
      <c r="H205" s="207"/>
    </row>
    <row r="206" spans="4:8" x14ac:dyDescent="0.35">
      <c r="D206" s="124"/>
      <c r="E206" s="124"/>
      <c r="F206" s="124"/>
      <c r="G206" s="207"/>
      <c r="H206" s="207"/>
    </row>
    <row r="207" spans="4:8" x14ac:dyDescent="0.35">
      <c r="D207" s="124"/>
      <c r="E207" s="124"/>
      <c r="F207" s="124"/>
      <c r="G207" s="207"/>
      <c r="H207" s="207"/>
    </row>
    <row r="208" spans="4:8" x14ac:dyDescent="0.35">
      <c r="D208" s="124"/>
      <c r="E208" s="124"/>
      <c r="F208" s="124"/>
      <c r="G208" s="207"/>
      <c r="H208" s="207"/>
    </row>
    <row r="209" spans="4:8" x14ac:dyDescent="0.35">
      <c r="D209" s="124"/>
      <c r="E209" s="124"/>
      <c r="F209" s="124"/>
      <c r="G209" s="207"/>
      <c r="H209" s="207"/>
    </row>
    <row r="210" spans="4:8" x14ac:dyDescent="0.35">
      <c r="D210" s="124"/>
      <c r="E210" s="124"/>
      <c r="F210" s="124"/>
      <c r="G210" s="207"/>
      <c r="H210" s="207"/>
    </row>
    <row r="211" spans="4:8" x14ac:dyDescent="0.35">
      <c r="D211" s="124"/>
      <c r="E211" s="124"/>
      <c r="F211" s="124"/>
      <c r="G211" s="207"/>
      <c r="H211" s="207"/>
    </row>
    <row r="212" spans="4:8" x14ac:dyDescent="0.35">
      <c r="D212" s="124"/>
      <c r="E212" s="124"/>
      <c r="F212" s="124"/>
      <c r="G212" s="207"/>
      <c r="H212" s="207"/>
    </row>
    <row r="213" spans="4:8" x14ac:dyDescent="0.35">
      <c r="D213" s="124"/>
      <c r="E213" s="124"/>
      <c r="F213" s="124"/>
      <c r="G213" s="207"/>
      <c r="H213" s="207"/>
    </row>
    <row r="214" spans="4:8" x14ac:dyDescent="0.35">
      <c r="D214" s="124"/>
      <c r="E214" s="124"/>
      <c r="F214" s="124"/>
      <c r="G214" s="207"/>
      <c r="H214" s="207"/>
    </row>
    <row r="215" spans="4:8" x14ac:dyDescent="0.35">
      <c r="D215" s="124"/>
      <c r="E215" s="124"/>
      <c r="F215" s="124"/>
      <c r="G215" s="207"/>
      <c r="H215" s="207"/>
    </row>
    <row r="216" spans="4:8" x14ac:dyDescent="0.35">
      <c r="D216" s="124"/>
      <c r="E216" s="124"/>
      <c r="F216" s="124"/>
      <c r="G216" s="207"/>
      <c r="H216" s="207"/>
    </row>
    <row r="217" spans="4:8" x14ac:dyDescent="0.35">
      <c r="D217" s="124"/>
      <c r="E217" s="124"/>
      <c r="F217" s="124"/>
      <c r="G217" s="207"/>
      <c r="H217" s="207"/>
    </row>
    <row r="218" spans="4:8" x14ac:dyDescent="0.35">
      <c r="D218" s="124"/>
      <c r="E218" s="124"/>
      <c r="F218" s="124"/>
      <c r="G218" s="207"/>
      <c r="H218" s="207"/>
    </row>
    <row r="219" spans="4:8" x14ac:dyDescent="0.35">
      <c r="D219" s="124"/>
      <c r="E219" s="124"/>
      <c r="F219" s="124"/>
      <c r="G219" s="207"/>
      <c r="H219" s="207"/>
    </row>
    <row r="220" spans="4:8" x14ac:dyDescent="0.35">
      <c r="D220" s="124"/>
      <c r="E220" s="124"/>
      <c r="F220" s="124"/>
      <c r="G220" s="207"/>
      <c r="H220" s="207"/>
    </row>
    <row r="221" spans="4:8" x14ac:dyDescent="0.35">
      <c r="D221" s="124"/>
      <c r="E221" s="124"/>
      <c r="F221" s="124"/>
      <c r="G221" s="207"/>
      <c r="H221" s="207"/>
    </row>
    <row r="222" spans="4:8" x14ac:dyDescent="0.35">
      <c r="D222" s="124"/>
      <c r="E222" s="124"/>
      <c r="F222" s="124"/>
      <c r="G222" s="207"/>
      <c r="H222" s="207"/>
    </row>
    <row r="223" spans="4:8" x14ac:dyDescent="0.35">
      <c r="D223" s="124"/>
      <c r="E223" s="124"/>
      <c r="F223" s="124"/>
      <c r="G223" s="207"/>
      <c r="H223" s="207"/>
    </row>
    <row r="224" spans="4:8" x14ac:dyDescent="0.35">
      <c r="D224" s="124"/>
      <c r="E224" s="124"/>
      <c r="F224" s="124"/>
      <c r="G224" s="207"/>
      <c r="H224" s="207"/>
    </row>
    <row r="225" spans="4:8" x14ac:dyDescent="0.35">
      <c r="D225" s="124"/>
      <c r="E225" s="124"/>
      <c r="F225" s="124"/>
      <c r="G225" s="207"/>
      <c r="H225" s="207"/>
    </row>
    <row r="226" spans="4:8" x14ac:dyDescent="0.35">
      <c r="D226" s="124"/>
      <c r="E226" s="124"/>
      <c r="F226" s="124"/>
      <c r="G226" s="207"/>
      <c r="H226" s="207"/>
    </row>
    <row r="227" spans="4:8" x14ac:dyDescent="0.35">
      <c r="D227" s="124"/>
      <c r="E227" s="124"/>
      <c r="F227" s="124"/>
      <c r="G227" s="207"/>
      <c r="H227" s="207"/>
    </row>
    <row r="228" spans="4:8" x14ac:dyDescent="0.35">
      <c r="D228" s="124"/>
      <c r="E228" s="124"/>
      <c r="F228" s="124"/>
      <c r="G228" s="207"/>
      <c r="H228" s="207"/>
    </row>
    <row r="229" spans="4:8" x14ac:dyDescent="0.35">
      <c r="D229" s="124"/>
      <c r="E229" s="124"/>
      <c r="F229" s="124"/>
      <c r="G229" s="207"/>
      <c r="H229" s="207"/>
    </row>
    <row r="230" spans="4:8" x14ac:dyDescent="0.35">
      <c r="D230" s="124"/>
      <c r="E230" s="124"/>
      <c r="F230" s="124"/>
      <c r="G230" s="207"/>
      <c r="H230" s="207"/>
    </row>
    <row r="231" spans="4:8" x14ac:dyDescent="0.35">
      <c r="D231" s="124"/>
      <c r="E231" s="124"/>
      <c r="F231" s="124"/>
      <c r="G231" s="207"/>
      <c r="H231" s="207"/>
    </row>
    <row r="232" spans="4:8" x14ac:dyDescent="0.35">
      <c r="D232" s="124"/>
      <c r="E232" s="124"/>
      <c r="F232" s="124"/>
      <c r="G232" s="207"/>
      <c r="H232" s="207"/>
    </row>
    <row r="233" spans="4:8" x14ac:dyDescent="0.35">
      <c r="D233" s="124"/>
      <c r="E233" s="124"/>
      <c r="F233" s="124"/>
      <c r="G233" s="207"/>
      <c r="H233" s="207"/>
    </row>
    <row r="234" spans="4:8" x14ac:dyDescent="0.35">
      <c r="D234" s="124"/>
      <c r="E234" s="124"/>
      <c r="F234" s="124"/>
      <c r="G234" s="207"/>
      <c r="H234" s="207"/>
    </row>
    <row r="235" spans="4:8" x14ac:dyDescent="0.35">
      <c r="D235" s="124"/>
      <c r="E235" s="124"/>
      <c r="F235" s="124"/>
      <c r="G235" s="207"/>
      <c r="H235" s="207"/>
    </row>
    <row r="236" spans="4:8" x14ac:dyDescent="0.35">
      <c r="D236" s="124"/>
      <c r="E236" s="124"/>
      <c r="F236" s="124"/>
      <c r="G236" s="207"/>
      <c r="H236" s="207"/>
    </row>
    <row r="237" spans="4:8" x14ac:dyDescent="0.35">
      <c r="D237" s="124"/>
      <c r="E237" s="124"/>
      <c r="F237" s="124"/>
      <c r="G237" s="207"/>
      <c r="H237" s="207"/>
    </row>
    <row r="238" spans="4:8" x14ac:dyDescent="0.35">
      <c r="D238" s="124"/>
      <c r="E238" s="124"/>
      <c r="F238" s="124"/>
      <c r="G238" s="207"/>
      <c r="H238" s="207"/>
    </row>
    <row r="239" spans="4:8" x14ac:dyDescent="0.35">
      <c r="D239" s="124"/>
      <c r="E239" s="124"/>
      <c r="F239" s="124"/>
      <c r="G239" s="207"/>
      <c r="H239" s="207"/>
    </row>
    <row r="240" spans="4:8" x14ac:dyDescent="0.35">
      <c r="D240" s="124"/>
      <c r="E240" s="124"/>
      <c r="F240" s="124"/>
      <c r="G240" s="207"/>
      <c r="H240" s="207"/>
    </row>
    <row r="241" spans="4:8" x14ac:dyDescent="0.35">
      <c r="D241" s="124"/>
      <c r="E241" s="124"/>
      <c r="F241" s="124"/>
      <c r="G241" s="207"/>
      <c r="H241" s="207"/>
    </row>
    <row r="242" spans="4:8" x14ac:dyDescent="0.35">
      <c r="D242" s="124"/>
      <c r="E242" s="124"/>
      <c r="F242" s="124"/>
      <c r="G242" s="207"/>
      <c r="H242" s="207"/>
    </row>
    <row r="243" spans="4:8" x14ac:dyDescent="0.35">
      <c r="D243" s="124"/>
      <c r="E243" s="124"/>
      <c r="F243" s="124"/>
      <c r="G243" s="207"/>
      <c r="H243" s="207"/>
    </row>
    <row r="244" spans="4:8" x14ac:dyDescent="0.35">
      <c r="D244" s="124"/>
      <c r="E244" s="124"/>
      <c r="F244" s="124"/>
      <c r="G244" s="207"/>
      <c r="H244" s="207"/>
    </row>
    <row r="245" spans="4:8" x14ac:dyDescent="0.35">
      <c r="D245" s="124"/>
      <c r="E245" s="124"/>
      <c r="F245" s="124"/>
      <c r="G245" s="207"/>
      <c r="H245" s="207"/>
    </row>
    <row r="246" spans="4:8" x14ac:dyDescent="0.35">
      <c r="D246" s="124"/>
      <c r="E246" s="124"/>
      <c r="F246" s="124"/>
      <c r="G246" s="207"/>
      <c r="H246" s="207"/>
    </row>
    <row r="247" spans="4:8" x14ac:dyDescent="0.35">
      <c r="D247" s="124"/>
      <c r="E247" s="124"/>
      <c r="F247" s="124"/>
      <c r="G247" s="207"/>
      <c r="H247" s="207"/>
    </row>
    <row r="248" spans="4:8" x14ac:dyDescent="0.35">
      <c r="D248" s="124"/>
      <c r="E248" s="124"/>
      <c r="F248" s="124"/>
      <c r="G248" s="207"/>
      <c r="H248" s="207"/>
    </row>
    <row r="249" spans="4:8" x14ac:dyDescent="0.35">
      <c r="D249" s="124"/>
      <c r="E249" s="124"/>
      <c r="F249" s="124"/>
      <c r="G249" s="207"/>
      <c r="H249" s="207"/>
    </row>
    <row r="250" spans="4:8" x14ac:dyDescent="0.35">
      <c r="D250" s="124"/>
      <c r="E250" s="124"/>
      <c r="F250" s="124"/>
      <c r="G250" s="207"/>
      <c r="H250" s="207"/>
    </row>
    <row r="251" spans="4:8" x14ac:dyDescent="0.35">
      <c r="D251" s="124"/>
      <c r="E251" s="124"/>
      <c r="F251" s="124"/>
      <c r="G251" s="207"/>
      <c r="H251" s="207"/>
    </row>
    <row r="252" spans="4:8" x14ac:dyDescent="0.35">
      <c r="D252" s="124"/>
      <c r="E252" s="124"/>
      <c r="F252" s="124"/>
      <c r="G252" s="207"/>
      <c r="H252" s="207"/>
    </row>
    <row r="253" spans="4:8" x14ac:dyDescent="0.35">
      <c r="D253" s="124"/>
      <c r="E253" s="124"/>
      <c r="F253" s="124"/>
      <c r="G253" s="207"/>
      <c r="H253" s="207"/>
    </row>
    <row r="254" spans="4:8" x14ac:dyDescent="0.35">
      <c r="D254" s="124"/>
      <c r="E254" s="124"/>
      <c r="F254" s="124"/>
      <c r="G254" s="207"/>
      <c r="H254" s="207"/>
    </row>
    <row r="255" spans="4:8" x14ac:dyDescent="0.35">
      <c r="D255" s="124"/>
      <c r="E255" s="124"/>
      <c r="F255" s="124"/>
      <c r="G255" s="207"/>
      <c r="H255" s="207"/>
    </row>
    <row r="256" spans="4:8" x14ac:dyDescent="0.35">
      <c r="D256" s="124"/>
      <c r="E256" s="124"/>
      <c r="F256" s="124"/>
      <c r="G256" s="207"/>
      <c r="H256" s="207"/>
    </row>
    <row r="257" spans="4:8" x14ac:dyDescent="0.35">
      <c r="D257" s="124"/>
      <c r="E257" s="124"/>
      <c r="F257" s="124"/>
      <c r="G257" s="207"/>
      <c r="H257" s="207"/>
    </row>
    <row r="258" spans="4:8" x14ac:dyDescent="0.35">
      <c r="D258" s="124"/>
      <c r="E258" s="124"/>
      <c r="F258" s="124"/>
      <c r="G258" s="207"/>
      <c r="H258" s="207"/>
    </row>
    <row r="259" spans="4:8" x14ac:dyDescent="0.35">
      <c r="D259" s="124"/>
      <c r="E259" s="124"/>
      <c r="F259" s="124"/>
      <c r="G259" s="207"/>
      <c r="H259" s="207"/>
    </row>
    <row r="260" spans="4:8" x14ac:dyDescent="0.35">
      <c r="D260" s="124"/>
      <c r="E260" s="124"/>
      <c r="F260" s="124"/>
      <c r="G260" s="207"/>
      <c r="H260" s="207"/>
    </row>
    <row r="261" spans="4:8" x14ac:dyDescent="0.35">
      <c r="D261" s="124"/>
      <c r="E261" s="124"/>
      <c r="F261" s="124"/>
      <c r="G261" s="207"/>
      <c r="H261" s="207"/>
    </row>
    <row r="262" spans="4:8" x14ac:dyDescent="0.35">
      <c r="D262" s="124"/>
      <c r="E262" s="124"/>
      <c r="F262" s="124"/>
      <c r="G262" s="207"/>
      <c r="H262" s="207"/>
    </row>
    <row r="263" spans="4:8" x14ac:dyDescent="0.35">
      <c r="D263" s="124"/>
      <c r="E263" s="124"/>
      <c r="F263" s="124"/>
      <c r="G263" s="207"/>
      <c r="H263" s="207"/>
    </row>
    <row r="264" spans="4:8" x14ac:dyDescent="0.35">
      <c r="D264" s="124"/>
      <c r="E264" s="124"/>
      <c r="F264" s="124"/>
      <c r="G264" s="207"/>
      <c r="H264" s="207"/>
    </row>
    <row r="265" spans="4:8" x14ac:dyDescent="0.35">
      <c r="D265" s="124"/>
      <c r="E265" s="124"/>
      <c r="F265" s="124"/>
      <c r="G265" s="207"/>
      <c r="H265" s="207"/>
    </row>
    <row r="266" spans="4:8" x14ac:dyDescent="0.35">
      <c r="D266" s="124"/>
      <c r="E266" s="124"/>
      <c r="F266" s="124"/>
      <c r="G266" s="207"/>
      <c r="H266" s="207"/>
    </row>
    <row r="267" spans="4:8" x14ac:dyDescent="0.35">
      <c r="D267" s="124"/>
      <c r="E267" s="124"/>
      <c r="F267" s="124"/>
      <c r="G267" s="207"/>
      <c r="H267" s="207"/>
    </row>
    <row r="268" spans="4:8" x14ac:dyDescent="0.35">
      <c r="D268" s="124"/>
      <c r="E268" s="124"/>
      <c r="F268" s="124"/>
      <c r="G268" s="207"/>
      <c r="H268" s="207"/>
    </row>
    <row r="269" spans="4:8" x14ac:dyDescent="0.35">
      <c r="D269" s="124"/>
      <c r="E269" s="124"/>
      <c r="F269" s="124"/>
      <c r="G269" s="207"/>
      <c r="H269" s="207"/>
    </row>
    <row r="270" spans="4:8" x14ac:dyDescent="0.35">
      <c r="D270" s="124"/>
      <c r="E270" s="124"/>
      <c r="F270" s="124"/>
      <c r="G270" s="207"/>
      <c r="H270" s="207"/>
    </row>
    <row r="271" spans="4:8" x14ac:dyDescent="0.35">
      <c r="D271" s="124"/>
      <c r="E271" s="124"/>
      <c r="F271" s="124"/>
      <c r="G271" s="207"/>
      <c r="H271" s="207"/>
    </row>
    <row r="272" spans="4:8" x14ac:dyDescent="0.35">
      <c r="D272" s="124"/>
      <c r="E272" s="124"/>
      <c r="F272" s="124"/>
      <c r="G272" s="207"/>
      <c r="H272" s="207"/>
    </row>
    <row r="273" spans="4:8" x14ac:dyDescent="0.35">
      <c r="D273" s="124"/>
      <c r="E273" s="124"/>
      <c r="F273" s="124"/>
      <c r="G273" s="207"/>
      <c r="H273" s="207"/>
    </row>
    <row r="274" spans="4:8" x14ac:dyDescent="0.35">
      <c r="D274" s="124"/>
      <c r="E274" s="124"/>
      <c r="F274" s="124"/>
      <c r="G274" s="207"/>
      <c r="H274" s="207"/>
    </row>
    <row r="275" spans="4:8" x14ac:dyDescent="0.35">
      <c r="D275" s="124"/>
      <c r="E275" s="124"/>
      <c r="F275" s="124"/>
      <c r="G275" s="207"/>
      <c r="H275" s="207"/>
    </row>
    <row r="276" spans="4:8" x14ac:dyDescent="0.35">
      <c r="D276" s="124"/>
      <c r="E276" s="124"/>
      <c r="F276" s="124"/>
      <c r="G276" s="207"/>
      <c r="H276" s="207"/>
    </row>
    <row r="277" spans="4:8" x14ac:dyDescent="0.35">
      <c r="D277" s="124"/>
      <c r="E277" s="124"/>
      <c r="F277" s="124"/>
      <c r="G277" s="207"/>
      <c r="H277" s="207"/>
    </row>
    <row r="278" spans="4:8" x14ac:dyDescent="0.35">
      <c r="D278" s="124"/>
      <c r="E278" s="124"/>
      <c r="F278" s="124"/>
      <c r="G278" s="207"/>
      <c r="H278" s="207"/>
    </row>
    <row r="279" spans="4:8" x14ac:dyDescent="0.35">
      <c r="D279" s="124"/>
      <c r="E279" s="124"/>
      <c r="F279" s="124"/>
      <c r="G279" s="207"/>
      <c r="H279" s="207"/>
    </row>
    <row r="280" spans="4:8" x14ac:dyDescent="0.35">
      <c r="D280" s="124"/>
      <c r="E280" s="124"/>
      <c r="F280" s="124"/>
      <c r="G280" s="207"/>
      <c r="H280" s="207"/>
    </row>
    <row r="281" spans="4:8" x14ac:dyDescent="0.35">
      <c r="D281" s="124"/>
      <c r="E281" s="124"/>
      <c r="F281" s="124"/>
      <c r="G281" s="207"/>
      <c r="H281" s="207"/>
    </row>
    <row r="282" spans="4:8" x14ac:dyDescent="0.35">
      <c r="D282" s="124"/>
      <c r="E282" s="124"/>
      <c r="F282" s="124"/>
      <c r="G282" s="207"/>
      <c r="H282" s="207"/>
    </row>
    <row r="283" spans="4:8" x14ac:dyDescent="0.35">
      <c r="D283" s="124"/>
      <c r="E283" s="124"/>
      <c r="F283" s="124"/>
      <c r="G283" s="207"/>
      <c r="H283" s="207"/>
    </row>
    <row r="284" spans="4:8" x14ac:dyDescent="0.35">
      <c r="D284" s="124"/>
      <c r="E284" s="124"/>
      <c r="F284" s="124"/>
      <c r="G284" s="207"/>
      <c r="H284" s="207"/>
    </row>
    <row r="285" spans="4:8" x14ac:dyDescent="0.35">
      <c r="D285" s="124"/>
      <c r="E285" s="124"/>
      <c r="F285" s="124"/>
      <c r="G285" s="207"/>
      <c r="H285" s="207"/>
    </row>
    <row r="286" spans="4:8" x14ac:dyDescent="0.35">
      <c r="D286" s="124"/>
      <c r="E286" s="124"/>
      <c r="F286" s="124"/>
      <c r="G286" s="207"/>
      <c r="H286" s="207"/>
    </row>
    <row r="287" spans="4:8" x14ac:dyDescent="0.35">
      <c r="D287" s="124"/>
      <c r="E287" s="124"/>
      <c r="F287" s="124"/>
      <c r="G287" s="207"/>
      <c r="H287" s="207"/>
    </row>
    <row r="288" spans="4:8" x14ac:dyDescent="0.35">
      <c r="D288" s="124"/>
      <c r="E288" s="124"/>
      <c r="F288" s="124"/>
      <c r="G288" s="207"/>
      <c r="H288" s="207"/>
    </row>
    <row r="289" spans="4:8" x14ac:dyDescent="0.35">
      <c r="D289" s="124"/>
      <c r="E289" s="124"/>
      <c r="F289" s="124"/>
      <c r="G289" s="207"/>
      <c r="H289" s="207"/>
    </row>
    <row r="290" spans="4:8" x14ac:dyDescent="0.35">
      <c r="D290" s="124"/>
      <c r="E290" s="124"/>
      <c r="F290" s="124"/>
      <c r="G290" s="207"/>
      <c r="H290" s="207"/>
    </row>
    <row r="291" spans="4:8" x14ac:dyDescent="0.35">
      <c r="D291" s="124"/>
      <c r="E291" s="124"/>
      <c r="F291" s="124"/>
      <c r="G291" s="207"/>
      <c r="H291" s="207"/>
    </row>
    <row r="292" spans="4:8" x14ac:dyDescent="0.35">
      <c r="D292" s="124"/>
      <c r="E292" s="124"/>
      <c r="F292" s="124"/>
      <c r="G292" s="207"/>
      <c r="H292" s="207"/>
    </row>
    <row r="293" spans="4:8" x14ac:dyDescent="0.35">
      <c r="D293" s="124"/>
      <c r="E293" s="124"/>
      <c r="F293" s="124"/>
      <c r="G293" s="207"/>
      <c r="H293" s="207"/>
    </row>
    <row r="294" spans="4:8" x14ac:dyDescent="0.35">
      <c r="D294" s="124"/>
      <c r="E294" s="124"/>
      <c r="F294" s="124"/>
      <c r="G294" s="207"/>
      <c r="H294" s="207"/>
    </row>
    <row r="295" spans="4:8" x14ac:dyDescent="0.35">
      <c r="D295" s="124"/>
      <c r="E295" s="124"/>
      <c r="F295" s="124"/>
      <c r="G295" s="207"/>
      <c r="H295" s="207"/>
    </row>
    <row r="296" spans="4:8" x14ac:dyDescent="0.35">
      <c r="D296" s="124"/>
      <c r="E296" s="124"/>
      <c r="F296" s="124"/>
      <c r="G296" s="207"/>
      <c r="H296" s="207"/>
    </row>
    <row r="297" spans="4:8" x14ac:dyDescent="0.35">
      <c r="D297" s="124"/>
      <c r="E297" s="124"/>
      <c r="F297" s="124"/>
      <c r="G297" s="207"/>
      <c r="H297" s="207"/>
    </row>
    <row r="298" spans="4:8" x14ac:dyDescent="0.35">
      <c r="D298" s="124"/>
      <c r="E298" s="124"/>
      <c r="F298" s="124"/>
      <c r="G298" s="207"/>
      <c r="H298" s="207"/>
    </row>
    <row r="299" spans="4:8" x14ac:dyDescent="0.35">
      <c r="D299" s="124"/>
      <c r="E299" s="124"/>
      <c r="F299" s="124"/>
      <c r="G299" s="207"/>
      <c r="H299" s="207"/>
    </row>
    <row r="300" spans="4:8" x14ac:dyDescent="0.35">
      <c r="D300" s="124"/>
      <c r="E300" s="124"/>
      <c r="F300" s="124"/>
      <c r="G300" s="207"/>
      <c r="H300" s="207"/>
    </row>
    <row r="301" spans="4:8" x14ac:dyDescent="0.35">
      <c r="D301" s="124"/>
      <c r="E301" s="124"/>
      <c r="F301" s="124"/>
      <c r="G301" s="207"/>
      <c r="H301" s="207"/>
    </row>
    <row r="302" spans="4:8" x14ac:dyDescent="0.35">
      <c r="D302" s="124"/>
      <c r="E302" s="124"/>
      <c r="F302" s="124"/>
      <c r="G302" s="207"/>
      <c r="H302" s="207"/>
    </row>
    <row r="303" spans="4:8" x14ac:dyDescent="0.35">
      <c r="D303" s="124"/>
      <c r="E303" s="124"/>
      <c r="F303" s="124"/>
      <c r="G303" s="207"/>
      <c r="H303" s="207"/>
    </row>
    <row r="304" spans="4:8" x14ac:dyDescent="0.35">
      <c r="D304" s="124"/>
      <c r="E304" s="124"/>
      <c r="F304" s="124"/>
      <c r="G304" s="207"/>
      <c r="H304" s="207"/>
    </row>
    <row r="305" spans="4:8" x14ac:dyDescent="0.35">
      <c r="D305" s="124"/>
      <c r="E305" s="124"/>
      <c r="F305" s="124"/>
      <c r="G305" s="207"/>
      <c r="H305" s="207"/>
    </row>
    <row r="306" spans="4:8" x14ac:dyDescent="0.35">
      <c r="D306" s="124"/>
      <c r="E306" s="124"/>
      <c r="F306" s="124"/>
      <c r="G306" s="207"/>
      <c r="H306" s="207"/>
    </row>
    <row r="307" spans="4:8" x14ac:dyDescent="0.35">
      <c r="D307" s="124"/>
      <c r="E307" s="124"/>
      <c r="F307" s="124"/>
      <c r="G307" s="207"/>
      <c r="H307" s="207"/>
    </row>
    <row r="308" spans="4:8" x14ac:dyDescent="0.35">
      <c r="D308" s="124"/>
      <c r="E308" s="124"/>
      <c r="F308" s="124"/>
      <c r="G308" s="207"/>
      <c r="H308" s="207"/>
    </row>
    <row r="309" spans="4:8" x14ac:dyDescent="0.35">
      <c r="D309" s="124"/>
      <c r="E309" s="124"/>
      <c r="F309" s="124"/>
    </row>
    <row r="310" spans="4:8" x14ac:dyDescent="0.35">
      <c r="D310" s="124"/>
      <c r="E310" s="124"/>
      <c r="F310" s="124"/>
    </row>
    <row r="311" spans="4:8" x14ac:dyDescent="0.35">
      <c r="D311" s="124"/>
      <c r="E311" s="124"/>
      <c r="F311" s="124"/>
    </row>
    <row r="312" spans="4:8" x14ac:dyDescent="0.35">
      <c r="D312" s="124"/>
      <c r="E312" s="124"/>
      <c r="F312" s="124"/>
    </row>
    <row r="313" spans="4:8" x14ac:dyDescent="0.35">
      <c r="D313" s="124"/>
      <c r="E313" s="124"/>
      <c r="F313" s="124"/>
    </row>
    <row r="314" spans="4:8" x14ac:dyDescent="0.35">
      <c r="D314" s="124"/>
      <c r="E314" s="124"/>
      <c r="F314" s="124"/>
    </row>
    <row r="315" spans="4:8" x14ac:dyDescent="0.35">
      <c r="D315" s="124"/>
      <c r="E315" s="124"/>
      <c r="F315" s="124"/>
    </row>
    <row r="316" spans="4:8" x14ac:dyDescent="0.35">
      <c r="D316" s="124"/>
      <c r="E316" s="124"/>
      <c r="F316" s="124"/>
    </row>
    <row r="317" spans="4:8" x14ac:dyDescent="0.35">
      <c r="D317" s="124"/>
      <c r="E317" s="124"/>
      <c r="F317" s="124"/>
    </row>
    <row r="318" spans="4:8" x14ac:dyDescent="0.35">
      <c r="D318" s="124"/>
      <c r="E318" s="124"/>
      <c r="F318" s="124"/>
    </row>
    <row r="319" spans="4:8" x14ac:dyDescent="0.35">
      <c r="D319" s="124"/>
      <c r="E319" s="124"/>
      <c r="F319" s="124"/>
    </row>
    <row r="320" spans="4:8" x14ac:dyDescent="0.35">
      <c r="D320" s="124"/>
      <c r="E320" s="124"/>
      <c r="F320" s="124"/>
    </row>
    <row r="321" spans="4:6" x14ac:dyDescent="0.35">
      <c r="D321" s="124"/>
      <c r="E321" s="124"/>
      <c r="F321" s="124"/>
    </row>
    <row r="322" spans="4:6" x14ac:dyDescent="0.35">
      <c r="D322" s="124"/>
      <c r="E322" s="124"/>
      <c r="F322" s="124"/>
    </row>
    <row r="323" spans="4:6" x14ac:dyDescent="0.35">
      <c r="D323" s="124"/>
      <c r="E323" s="124"/>
      <c r="F323" s="124"/>
    </row>
    <row r="324" spans="4:6" x14ac:dyDescent="0.35">
      <c r="D324" s="124"/>
      <c r="E324" s="124"/>
      <c r="F324" s="124"/>
    </row>
    <row r="325" spans="4:6" x14ac:dyDescent="0.35">
      <c r="D325" s="124"/>
      <c r="E325" s="124"/>
      <c r="F325" s="124"/>
    </row>
    <row r="326" spans="4:6" x14ac:dyDescent="0.35">
      <c r="D326" s="124"/>
      <c r="E326" s="124"/>
      <c r="F326" s="124"/>
    </row>
    <row r="327" spans="4:6" x14ac:dyDescent="0.35">
      <c r="D327" s="124"/>
      <c r="E327" s="124"/>
      <c r="F327" s="124"/>
    </row>
    <row r="328" spans="4:6" x14ac:dyDescent="0.35">
      <c r="D328" s="124"/>
      <c r="E328" s="124"/>
      <c r="F328" s="124"/>
    </row>
    <row r="329" spans="4:6" x14ac:dyDescent="0.35">
      <c r="D329" s="124"/>
      <c r="E329" s="124"/>
      <c r="F329" s="124"/>
    </row>
    <row r="330" spans="4:6" x14ac:dyDescent="0.35">
      <c r="D330" s="124"/>
      <c r="E330" s="124"/>
      <c r="F330" s="124"/>
    </row>
    <row r="331" spans="4:6" x14ac:dyDescent="0.35">
      <c r="D331" s="124"/>
      <c r="E331" s="124"/>
      <c r="F331" s="124"/>
    </row>
    <row r="332" spans="4:6" x14ac:dyDescent="0.35">
      <c r="D332" s="124"/>
      <c r="E332" s="124"/>
      <c r="F332" s="124"/>
    </row>
    <row r="333" spans="4:6" x14ac:dyDescent="0.35">
      <c r="D333" s="124"/>
      <c r="E333" s="124"/>
      <c r="F333" s="124"/>
    </row>
    <row r="334" spans="4:6" x14ac:dyDescent="0.35">
      <c r="D334" s="124"/>
      <c r="E334" s="124"/>
      <c r="F334" s="124"/>
    </row>
    <row r="335" spans="4:6" x14ac:dyDescent="0.35">
      <c r="D335" s="124"/>
      <c r="E335" s="124"/>
      <c r="F335" s="124"/>
    </row>
    <row r="336" spans="4:6" x14ac:dyDescent="0.35">
      <c r="D336" s="124"/>
      <c r="E336" s="124"/>
      <c r="F336" s="124"/>
    </row>
    <row r="337" spans="4:6" x14ac:dyDescent="0.35">
      <c r="D337" s="124"/>
      <c r="E337" s="124"/>
      <c r="F337" s="124"/>
    </row>
    <row r="338" spans="4:6" x14ac:dyDescent="0.35">
      <c r="D338" s="124"/>
      <c r="E338" s="124"/>
      <c r="F338" s="124"/>
    </row>
    <row r="339" spans="4:6" x14ac:dyDescent="0.35">
      <c r="D339" s="124"/>
      <c r="E339" s="124"/>
      <c r="F339" s="124"/>
    </row>
    <row r="340" spans="4:6" x14ac:dyDescent="0.35">
      <c r="D340" s="124"/>
      <c r="E340" s="124"/>
      <c r="F340" s="124"/>
    </row>
    <row r="341" spans="4:6" x14ac:dyDescent="0.35">
      <c r="D341" s="124"/>
      <c r="E341" s="124"/>
      <c r="F341" s="124"/>
    </row>
    <row r="342" spans="4:6" x14ac:dyDescent="0.35">
      <c r="D342" s="124"/>
      <c r="E342" s="124"/>
      <c r="F342" s="124"/>
    </row>
    <row r="343" spans="4:6" x14ac:dyDescent="0.35">
      <c r="D343" s="124"/>
      <c r="E343" s="124"/>
      <c r="F343" s="124"/>
    </row>
    <row r="344" spans="4:6" x14ac:dyDescent="0.35">
      <c r="D344" s="124"/>
      <c r="E344" s="124"/>
      <c r="F344" s="124"/>
    </row>
    <row r="345" spans="4:6" x14ac:dyDescent="0.35">
      <c r="D345" s="124"/>
      <c r="E345" s="124"/>
      <c r="F345" s="124"/>
    </row>
    <row r="346" spans="4:6" x14ac:dyDescent="0.35">
      <c r="D346" s="124"/>
      <c r="E346" s="124"/>
      <c r="F346" s="124"/>
    </row>
    <row r="347" spans="4:6" x14ac:dyDescent="0.35">
      <c r="D347" s="124"/>
      <c r="E347" s="124"/>
      <c r="F347" s="124"/>
    </row>
    <row r="348" spans="4:6" x14ac:dyDescent="0.35">
      <c r="D348" s="124"/>
      <c r="E348" s="124"/>
      <c r="F348" s="124"/>
    </row>
    <row r="349" spans="4:6" x14ac:dyDescent="0.35">
      <c r="D349" s="124"/>
      <c r="E349" s="124"/>
      <c r="F349" s="124"/>
    </row>
    <row r="350" spans="4:6" x14ac:dyDescent="0.35">
      <c r="D350" s="124"/>
      <c r="E350" s="124"/>
      <c r="F350" s="124"/>
    </row>
    <row r="351" spans="4:6" x14ac:dyDescent="0.35">
      <c r="D351" s="124"/>
      <c r="E351" s="124"/>
      <c r="F351" s="124"/>
    </row>
    <row r="352" spans="4:6" x14ac:dyDescent="0.35">
      <c r="D352" s="124"/>
      <c r="E352" s="124"/>
      <c r="F352" s="124"/>
    </row>
    <row r="353" spans="4:6" x14ac:dyDescent="0.35">
      <c r="D353" s="124"/>
      <c r="E353" s="124"/>
      <c r="F353" s="124"/>
    </row>
    <row r="354" spans="4:6" x14ac:dyDescent="0.35">
      <c r="D354" s="124"/>
      <c r="E354" s="124"/>
      <c r="F354" s="124"/>
    </row>
    <row r="355" spans="4:6" x14ac:dyDescent="0.35">
      <c r="D355" s="124"/>
      <c r="E355" s="124"/>
      <c r="F355" s="124"/>
    </row>
    <row r="356" spans="4:6" x14ac:dyDescent="0.35">
      <c r="D356" s="124"/>
      <c r="E356" s="124"/>
      <c r="F356" s="124"/>
    </row>
    <row r="357" spans="4:6" x14ac:dyDescent="0.35">
      <c r="D357" s="124"/>
      <c r="E357" s="124"/>
      <c r="F357" s="124"/>
    </row>
    <row r="358" spans="4:6" x14ac:dyDescent="0.35">
      <c r="D358" s="124"/>
      <c r="E358" s="124"/>
      <c r="F358" s="124"/>
    </row>
    <row r="359" spans="4:6" x14ac:dyDescent="0.35">
      <c r="D359" s="124"/>
      <c r="E359" s="124"/>
      <c r="F359" s="124"/>
    </row>
    <row r="360" spans="4:6" x14ac:dyDescent="0.35">
      <c r="D360" s="124"/>
      <c r="E360" s="124"/>
      <c r="F360" s="124"/>
    </row>
    <row r="361" spans="4:6" x14ac:dyDescent="0.35">
      <c r="D361" s="124"/>
      <c r="E361" s="124"/>
      <c r="F361" s="124"/>
    </row>
    <row r="362" spans="4:6" x14ac:dyDescent="0.35">
      <c r="D362" s="124"/>
      <c r="E362" s="124"/>
      <c r="F362" s="124"/>
    </row>
    <row r="363" spans="4:6" x14ac:dyDescent="0.35">
      <c r="D363" s="124"/>
      <c r="E363" s="124"/>
      <c r="F363" s="124"/>
    </row>
    <row r="364" spans="4:6" x14ac:dyDescent="0.35">
      <c r="D364" s="124"/>
      <c r="E364" s="124"/>
      <c r="F364" s="124"/>
    </row>
    <row r="365" spans="4:6" x14ac:dyDescent="0.35">
      <c r="D365" s="124"/>
      <c r="E365" s="124"/>
      <c r="F365" s="124"/>
    </row>
    <row r="366" spans="4:6" x14ac:dyDescent="0.35">
      <c r="D366" s="124"/>
      <c r="E366" s="124"/>
      <c r="F366" s="124"/>
    </row>
    <row r="367" spans="4:6" x14ac:dyDescent="0.35">
      <c r="D367" s="124"/>
      <c r="E367" s="124"/>
      <c r="F367" s="124"/>
    </row>
    <row r="368" spans="4:6" x14ac:dyDescent="0.35">
      <c r="D368" s="124"/>
      <c r="E368" s="124"/>
      <c r="F368" s="124"/>
    </row>
    <row r="369" spans="4:6" x14ac:dyDescent="0.35">
      <c r="D369" s="124"/>
      <c r="E369" s="124"/>
      <c r="F369" s="124"/>
    </row>
    <row r="370" spans="4:6" x14ac:dyDescent="0.35">
      <c r="D370" s="124"/>
      <c r="E370" s="124"/>
      <c r="F370" s="124"/>
    </row>
    <row r="371" spans="4:6" x14ac:dyDescent="0.35">
      <c r="D371" s="124"/>
      <c r="E371" s="124"/>
      <c r="F371" s="124"/>
    </row>
    <row r="372" spans="4:6" x14ac:dyDescent="0.35">
      <c r="D372" s="124"/>
      <c r="E372" s="124"/>
      <c r="F372" s="124"/>
    </row>
    <row r="373" spans="4:6" x14ac:dyDescent="0.35">
      <c r="D373" s="124"/>
      <c r="E373" s="124"/>
      <c r="F373" s="124"/>
    </row>
    <row r="374" spans="4:6" x14ac:dyDescent="0.35">
      <c r="D374" s="124"/>
      <c r="E374" s="124"/>
      <c r="F374" s="124"/>
    </row>
    <row r="375" spans="4:6" x14ac:dyDescent="0.35">
      <c r="D375" s="124"/>
      <c r="E375" s="124"/>
      <c r="F375" s="124"/>
    </row>
    <row r="376" spans="4:6" x14ac:dyDescent="0.35">
      <c r="D376" s="124"/>
      <c r="E376" s="124"/>
      <c r="F376" s="124"/>
    </row>
    <row r="377" spans="4:6" x14ac:dyDescent="0.35">
      <c r="D377" s="124"/>
      <c r="E377" s="124"/>
      <c r="F377" s="124"/>
    </row>
    <row r="378" spans="4:6" x14ac:dyDescent="0.35">
      <c r="D378" s="124"/>
      <c r="E378" s="124"/>
      <c r="F378" s="124"/>
    </row>
    <row r="379" spans="4:6" x14ac:dyDescent="0.35">
      <c r="D379" s="124"/>
      <c r="E379" s="124"/>
      <c r="F379" s="124"/>
    </row>
    <row r="380" spans="4:6" x14ac:dyDescent="0.35">
      <c r="D380" s="124"/>
      <c r="E380" s="124"/>
      <c r="F380" s="124"/>
    </row>
    <row r="381" spans="4:6" x14ac:dyDescent="0.35">
      <c r="D381" s="124"/>
      <c r="E381" s="124"/>
      <c r="F381" s="124"/>
    </row>
    <row r="382" spans="4:6" x14ac:dyDescent="0.35">
      <c r="D382" s="124"/>
      <c r="E382" s="124"/>
      <c r="F382" s="124"/>
    </row>
  </sheetData>
  <mergeCells count="4">
    <mergeCell ref="B3:F3"/>
    <mergeCell ref="I16:N16"/>
    <mergeCell ref="B27:F27"/>
    <mergeCell ref="B1:O1"/>
  </mergeCells>
  <conditionalFormatting sqref="I18:N22">
    <cfRule type="expression" dxfId="0" priority="1">
      <formula>I18&lt;0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19CE7-C1A3-4986-8936-138625DA2A43}">
  <sheetPr codeName="Sheet8">
    <pageSetUpPr fitToPage="1"/>
  </sheetPr>
  <dimension ref="A1:V138"/>
  <sheetViews>
    <sheetView showGridLines="0" topLeftCell="B1" zoomScale="90" zoomScaleNormal="90" workbookViewId="0">
      <selection activeCell="I9" sqref="I9"/>
    </sheetView>
  </sheetViews>
  <sheetFormatPr defaultColWidth="8.7265625" defaultRowHeight="12.5" x14ac:dyDescent="0.25"/>
  <cols>
    <col min="1" max="1" width="2.26953125" style="39" hidden="1" customWidth="1"/>
    <col min="2" max="2" width="51.1796875" style="39" bestFit="1" customWidth="1"/>
    <col min="3" max="4" width="19.54296875" style="39" customWidth="1"/>
    <col min="5" max="6" width="22.54296875" style="39" customWidth="1"/>
    <col min="7" max="7" width="3" style="39" customWidth="1"/>
    <col min="8" max="8" width="18.7265625" style="39" customWidth="1"/>
    <col min="9" max="9" width="19.81640625" style="39" bestFit="1" customWidth="1"/>
    <col min="10" max="10" width="27.26953125" style="39" customWidth="1"/>
    <col min="11" max="11" width="16" style="39" customWidth="1"/>
    <col min="12" max="12" width="16.81640625" style="39" customWidth="1"/>
    <col min="13" max="13" width="14.7265625" style="39" customWidth="1"/>
    <col min="14" max="14" width="18.453125" style="39" customWidth="1"/>
    <col min="15" max="18" width="8.7265625" style="39"/>
    <col min="19" max="19" width="2.26953125" style="39" customWidth="1"/>
    <col min="20" max="21" width="8.7265625" style="39"/>
    <col min="22" max="22" width="11.54296875" style="39" customWidth="1"/>
    <col min="23" max="16384" width="8.7265625" style="39"/>
  </cols>
  <sheetData>
    <row r="1" spans="2:14" ht="13" x14ac:dyDescent="0.3">
      <c r="B1" s="77" t="s">
        <v>552</v>
      </c>
    </row>
    <row r="2" spans="2:14" ht="14.5" x14ac:dyDescent="0.35">
      <c r="B2" s="98"/>
    </row>
    <row r="3" spans="2:14" ht="13" x14ac:dyDescent="0.3">
      <c r="B3" s="36" t="s">
        <v>224</v>
      </c>
      <c r="C3" s="497"/>
      <c r="D3" s="497"/>
      <c r="E3" s="497"/>
      <c r="F3" s="134"/>
      <c r="G3" s="496"/>
      <c r="H3" s="496"/>
    </row>
    <row r="4" spans="2:14" ht="13" x14ac:dyDescent="0.3">
      <c r="B4" s="36"/>
      <c r="C4" s="134"/>
      <c r="D4" s="134"/>
      <c r="E4" s="134"/>
      <c r="F4" s="134"/>
      <c r="G4" s="496"/>
      <c r="H4" s="496"/>
    </row>
    <row r="5" spans="2:14" ht="13" x14ac:dyDescent="0.3">
      <c r="B5" s="37" t="s">
        <v>225</v>
      </c>
      <c r="C5" s="134"/>
      <c r="D5" s="134"/>
      <c r="E5" s="134"/>
      <c r="F5" s="134"/>
      <c r="G5" s="496"/>
      <c r="H5" s="496"/>
    </row>
    <row r="6" spans="2:14" ht="13" x14ac:dyDescent="0.3">
      <c r="B6" s="36"/>
      <c r="C6" s="134"/>
      <c r="D6" s="134"/>
      <c r="E6" s="134"/>
      <c r="F6" s="134"/>
      <c r="G6" s="496"/>
      <c r="H6" s="496"/>
      <c r="N6" s="40"/>
    </row>
    <row r="7" spans="2:14" ht="13" x14ac:dyDescent="0.3">
      <c r="B7" s="36"/>
      <c r="C7" s="41" t="s">
        <v>226</v>
      </c>
      <c r="D7" s="41" t="s">
        <v>227</v>
      </c>
      <c r="E7" s="41" t="s">
        <v>228</v>
      </c>
      <c r="F7" s="41" t="s">
        <v>553</v>
      </c>
      <c r="G7" s="496"/>
      <c r="H7" s="496"/>
      <c r="N7" s="40"/>
    </row>
    <row r="8" spans="2:14" ht="13" x14ac:dyDescent="0.3">
      <c r="C8" s="42" t="s">
        <v>229</v>
      </c>
      <c r="D8" s="42" t="s">
        <v>229</v>
      </c>
      <c r="E8" s="42" t="s">
        <v>229</v>
      </c>
      <c r="F8" s="42" t="s">
        <v>229</v>
      </c>
      <c r="G8" s="496"/>
      <c r="H8" s="496"/>
      <c r="N8" s="40"/>
    </row>
    <row r="9" spans="2:14" x14ac:dyDescent="0.25">
      <c r="B9" s="43" t="s">
        <v>230</v>
      </c>
      <c r="C9" s="44">
        <v>866715.76</v>
      </c>
      <c r="D9" s="44">
        <v>384303.02</v>
      </c>
      <c r="E9" s="44">
        <v>440511.9</v>
      </c>
      <c r="F9" s="44">
        <v>625199.99999999988</v>
      </c>
      <c r="G9" s="496"/>
      <c r="H9" s="496"/>
      <c r="N9" s="45"/>
    </row>
    <row r="10" spans="2:14" x14ac:dyDescent="0.25">
      <c r="B10" s="43" t="s">
        <v>231</v>
      </c>
      <c r="C10" s="44">
        <v>6808.25</v>
      </c>
      <c r="D10" s="44">
        <v>23629.83</v>
      </c>
      <c r="E10" s="44">
        <v>14604.96</v>
      </c>
      <c r="F10" s="44">
        <v>133248.47999999998</v>
      </c>
      <c r="G10" s="496"/>
      <c r="H10" s="496"/>
      <c r="L10" s="46"/>
      <c r="N10" s="45"/>
    </row>
    <row r="11" spans="2:14" x14ac:dyDescent="0.25">
      <c r="B11" s="43" t="s">
        <v>232</v>
      </c>
      <c r="C11" s="44">
        <v>0</v>
      </c>
      <c r="D11" s="44">
        <v>363.86</v>
      </c>
      <c r="E11" s="44">
        <v>2820</v>
      </c>
      <c r="F11" s="44">
        <v>3789.6099999999997</v>
      </c>
      <c r="G11" s="496"/>
      <c r="H11" s="496"/>
      <c r="N11" s="45"/>
    </row>
    <row r="12" spans="2:14" x14ac:dyDescent="0.25">
      <c r="B12" s="43" t="s">
        <v>233</v>
      </c>
      <c r="C12" s="44">
        <v>0</v>
      </c>
      <c r="D12" s="44">
        <v>0</v>
      </c>
      <c r="E12" s="44">
        <v>0</v>
      </c>
      <c r="F12" s="44">
        <v>915.44</v>
      </c>
      <c r="G12" s="496"/>
      <c r="H12" s="496"/>
      <c r="N12" s="45"/>
    </row>
    <row r="13" spans="2:14" x14ac:dyDescent="0.25">
      <c r="B13" s="43" t="s">
        <v>234</v>
      </c>
      <c r="C13" s="44">
        <v>6271.82</v>
      </c>
      <c r="D13" s="44">
        <v>0</v>
      </c>
      <c r="E13" s="44">
        <v>0</v>
      </c>
      <c r="F13" s="44">
        <v>0</v>
      </c>
      <c r="G13" s="496"/>
      <c r="H13" s="496"/>
      <c r="N13" s="45"/>
    </row>
    <row r="14" spans="2:14" x14ac:dyDescent="0.25">
      <c r="B14" s="47" t="s">
        <v>235</v>
      </c>
      <c r="C14" s="44">
        <v>-2193.06</v>
      </c>
      <c r="D14" s="44">
        <v>23883.72</v>
      </c>
      <c r="E14" s="44">
        <v>5239.76</v>
      </c>
      <c r="F14" s="44">
        <v>2825.27</v>
      </c>
      <c r="G14" s="495"/>
      <c r="H14" s="496"/>
      <c r="I14" s="123"/>
      <c r="M14" s="109"/>
      <c r="N14" s="45"/>
    </row>
    <row r="15" spans="2:14" ht="13" x14ac:dyDescent="0.3">
      <c r="C15" s="52">
        <v>877602.77</v>
      </c>
      <c r="D15" s="52">
        <v>432180.43</v>
      </c>
      <c r="E15" s="52">
        <v>463176.62000000005</v>
      </c>
      <c r="F15" s="52">
        <v>233464.37000000002</v>
      </c>
      <c r="G15" s="496"/>
      <c r="H15" s="496"/>
      <c r="N15" s="49"/>
    </row>
    <row r="16" spans="2:14" x14ac:dyDescent="0.25">
      <c r="C16" s="135">
        <v>1.2405396122439313E-2</v>
      </c>
      <c r="D16" s="135">
        <v>0.11078106891605435</v>
      </c>
      <c r="E16" s="135">
        <v>4.8933212561549415E-2</v>
      </c>
      <c r="F16" s="135">
        <v>0.21379176616971576</v>
      </c>
      <c r="K16" s="40"/>
      <c r="L16" s="40"/>
      <c r="M16" s="40"/>
      <c r="N16" s="40"/>
    </row>
    <row r="17" spans="2:22" ht="13" x14ac:dyDescent="0.3">
      <c r="B17" s="37" t="s">
        <v>236</v>
      </c>
      <c r="E17" s="123"/>
      <c r="H17" s="50" t="s">
        <v>237</v>
      </c>
      <c r="I17" s="38"/>
      <c r="J17" s="38"/>
      <c r="K17" s="38"/>
      <c r="L17" s="38"/>
      <c r="M17" s="38"/>
      <c r="N17" s="40"/>
    </row>
    <row r="18" spans="2:22" ht="26" x14ac:dyDescent="0.3">
      <c r="B18" s="36" t="s">
        <v>238</v>
      </c>
      <c r="C18" s="38" t="s">
        <v>239</v>
      </c>
      <c r="D18" s="36" t="s">
        <v>240</v>
      </c>
      <c r="H18" s="212" t="s">
        <v>241</v>
      </c>
      <c r="I18" s="213" t="s">
        <v>242</v>
      </c>
      <c r="J18" s="213" t="s">
        <v>243</v>
      </c>
      <c r="K18" s="213" t="s">
        <v>244</v>
      </c>
      <c r="L18" s="213" t="s">
        <v>245</v>
      </c>
      <c r="M18" s="213" t="s">
        <v>246</v>
      </c>
      <c r="N18" s="40"/>
      <c r="O18" s="43"/>
      <c r="P18" s="43"/>
      <c r="Q18" s="43"/>
      <c r="R18" s="43"/>
      <c r="S18" s="43"/>
      <c r="T18" s="43"/>
      <c r="U18" s="51"/>
      <c r="V18" s="43"/>
    </row>
    <row r="19" spans="2:22" ht="14.5" x14ac:dyDescent="0.35">
      <c r="B19" s="147" t="s">
        <v>556</v>
      </c>
      <c r="C19" s="244">
        <v>-253800</v>
      </c>
      <c r="D19" s="153">
        <v>3</v>
      </c>
      <c r="H19" s="214">
        <v>-253800</v>
      </c>
      <c r="I19" s="214"/>
      <c r="J19" s="214"/>
      <c r="K19" s="214"/>
      <c r="L19" s="214"/>
      <c r="M19" s="214"/>
      <c r="N19" s="40"/>
      <c r="O19" s="43"/>
      <c r="P19" s="43"/>
      <c r="Q19" s="43"/>
      <c r="R19" s="43"/>
      <c r="S19" s="43"/>
      <c r="T19" s="43"/>
      <c r="U19" s="51"/>
      <c r="V19" s="43"/>
    </row>
    <row r="20" spans="2:22" ht="14.5" x14ac:dyDescent="0.35">
      <c r="B20" s="147" t="s">
        <v>557</v>
      </c>
      <c r="C20" s="245">
        <v>-209222.62</v>
      </c>
      <c r="D20" s="153">
        <v>6</v>
      </c>
      <c r="H20" s="214">
        <v>-209222.62</v>
      </c>
      <c r="I20" s="214"/>
      <c r="J20" s="214"/>
      <c r="K20" s="214"/>
      <c r="L20" s="214"/>
      <c r="M20" s="214"/>
      <c r="N20" s="40"/>
      <c r="O20" s="43"/>
      <c r="P20" s="43"/>
      <c r="Q20" s="43"/>
      <c r="R20" s="43"/>
      <c r="S20" s="43"/>
      <c r="T20" s="43"/>
      <c r="U20" s="51"/>
      <c r="V20" s="43"/>
    </row>
    <row r="21" spans="2:22" ht="14.5" x14ac:dyDescent="0.35">
      <c r="B21" s="147" t="s">
        <v>558</v>
      </c>
      <c r="C21" s="245">
        <v>-88851.83</v>
      </c>
      <c r="D21" s="153">
        <v>51</v>
      </c>
      <c r="H21" s="214"/>
      <c r="I21" s="214">
        <v>-88851.83</v>
      </c>
      <c r="J21" s="214"/>
      <c r="K21" s="214"/>
      <c r="L21" s="214"/>
      <c r="M21" s="214"/>
      <c r="N21" s="40"/>
      <c r="O21" s="43"/>
      <c r="P21" s="43"/>
      <c r="Q21" s="43"/>
      <c r="R21" s="43"/>
      <c r="S21" s="43"/>
      <c r="T21" s="43"/>
      <c r="U21" s="51"/>
      <c r="V21" s="43"/>
    </row>
    <row r="22" spans="2:22" ht="14.5" x14ac:dyDescent="0.35">
      <c r="B22" s="147" t="s">
        <v>559</v>
      </c>
      <c r="C22" s="245">
        <v>-85001</v>
      </c>
      <c r="D22" s="153">
        <v>5</v>
      </c>
      <c r="H22" s="214">
        <v>-85001</v>
      </c>
      <c r="I22" s="214"/>
      <c r="J22" s="214"/>
      <c r="K22" s="214"/>
      <c r="L22" s="214"/>
      <c r="M22" s="214"/>
      <c r="N22" s="40"/>
      <c r="O22" s="43"/>
      <c r="P22" s="43"/>
      <c r="Q22" s="43"/>
      <c r="R22" s="43"/>
      <c r="S22" s="43"/>
      <c r="T22" s="43"/>
      <c r="U22" s="51"/>
      <c r="V22" s="43"/>
    </row>
    <row r="23" spans="2:22" ht="14.5" x14ac:dyDescent="0.35">
      <c r="B23" s="147" t="s">
        <v>560</v>
      </c>
      <c r="C23" s="245">
        <v>-19947.47</v>
      </c>
      <c r="D23" s="153">
        <v>5</v>
      </c>
      <c r="H23" s="214">
        <v>-12942.990000000002</v>
      </c>
      <c r="I23" s="214">
        <v>-7004.48</v>
      </c>
      <c r="J23" s="214"/>
      <c r="K23" s="214"/>
      <c r="L23" s="214"/>
      <c r="M23" s="214"/>
      <c r="N23" s="40"/>
      <c r="O23" s="43"/>
      <c r="P23" s="43"/>
      <c r="Q23" s="43"/>
      <c r="R23" s="43"/>
      <c r="S23" s="43"/>
      <c r="T23" s="43"/>
      <c r="U23" s="51"/>
      <c r="V23" s="43"/>
    </row>
    <row r="24" spans="2:22" ht="15" thickBot="1" x14ac:dyDescent="0.4">
      <c r="B24" s="52"/>
      <c r="C24" s="246">
        <f>SUM(C19:C23)</f>
        <v>-656822.91999999993</v>
      </c>
      <c r="D24" s="52">
        <f>SUM(D19:D23)</f>
        <v>70</v>
      </c>
      <c r="H24" s="215">
        <f t="shared" ref="H24:M24" si="0">SUM(H19:H23)</f>
        <v>-560966.61</v>
      </c>
      <c r="I24" s="215">
        <f t="shared" si="0"/>
        <v>-95856.31</v>
      </c>
      <c r="J24" s="215">
        <f t="shared" si="0"/>
        <v>0</v>
      </c>
      <c r="K24" s="215">
        <f t="shared" si="0"/>
        <v>0</v>
      </c>
      <c r="L24" s="215">
        <f t="shared" si="0"/>
        <v>0</v>
      </c>
      <c r="M24" s="215">
        <f t="shared" si="0"/>
        <v>0</v>
      </c>
      <c r="N24" s="40"/>
      <c r="O24" s="43"/>
      <c r="P24" s="43"/>
      <c r="Q24" s="43"/>
      <c r="R24" s="43"/>
      <c r="S24" s="43"/>
      <c r="T24" s="43"/>
      <c r="U24" s="51"/>
      <c r="V24" s="43"/>
    </row>
    <row r="25" spans="2:22" ht="13.5" thickTop="1" x14ac:dyDescent="0.3">
      <c r="C25" s="148">
        <f>C24/F15</f>
        <v>-2.8133754199837853</v>
      </c>
      <c r="D25" s="48"/>
      <c r="E25" s="48"/>
      <c r="F25" s="48"/>
      <c r="N25" s="40"/>
      <c r="O25" s="43"/>
      <c r="P25" s="43"/>
      <c r="Q25" s="43"/>
      <c r="R25" s="43"/>
      <c r="S25" s="43"/>
      <c r="T25" s="43"/>
      <c r="U25" s="51"/>
      <c r="V25" s="43"/>
    </row>
    <row r="26" spans="2:22" ht="13" x14ac:dyDescent="0.3">
      <c r="D26" s="48"/>
      <c r="E26" s="48"/>
      <c r="F26" s="48"/>
      <c r="J26" s="40"/>
      <c r="K26" s="40"/>
      <c r="L26" s="40"/>
      <c r="M26" s="40"/>
      <c r="N26" s="40"/>
      <c r="O26" s="43"/>
      <c r="P26" s="43"/>
      <c r="Q26" s="43"/>
      <c r="R26" s="43"/>
      <c r="S26" s="43"/>
      <c r="T26" s="43"/>
      <c r="U26" s="51"/>
      <c r="V26" s="43"/>
    </row>
    <row r="27" spans="2:22" ht="13" x14ac:dyDescent="0.3">
      <c r="B27" s="37" t="s">
        <v>247</v>
      </c>
      <c r="J27" s="40"/>
      <c r="K27" s="40"/>
      <c r="L27" s="40"/>
      <c r="M27" s="40"/>
      <c r="N27" s="40"/>
      <c r="O27" s="43"/>
      <c r="P27" s="43"/>
      <c r="Q27" s="43"/>
      <c r="R27" s="43"/>
      <c r="S27" s="43"/>
      <c r="T27" s="43"/>
      <c r="U27" s="51"/>
      <c r="V27" s="43"/>
    </row>
    <row r="28" spans="2:22" ht="13" x14ac:dyDescent="0.3">
      <c r="C28" s="210" t="s">
        <v>248</v>
      </c>
      <c r="D28" s="210" t="s">
        <v>249</v>
      </c>
      <c r="E28" s="210" t="s">
        <v>250</v>
      </c>
      <c r="F28" s="210" t="s">
        <v>554</v>
      </c>
      <c r="G28" s="96"/>
      <c r="J28" s="40"/>
      <c r="K28" s="40"/>
      <c r="L28" s="40"/>
      <c r="M28" s="40"/>
      <c r="N28" s="40"/>
      <c r="O28" s="43"/>
      <c r="P28" s="43"/>
      <c r="Q28" s="43"/>
      <c r="R28" s="43"/>
      <c r="S28" s="43"/>
      <c r="T28" s="43"/>
      <c r="U28" s="51"/>
      <c r="V28" s="43"/>
    </row>
    <row r="29" spans="2:22" ht="14.5" x14ac:dyDescent="0.35">
      <c r="B29" s="53" t="s">
        <v>251</v>
      </c>
      <c r="C29" s="54">
        <v>16.45</v>
      </c>
      <c r="D29" s="54">
        <v>16.010000000000002</v>
      </c>
      <c r="E29" s="141">
        <v>17.11</v>
      </c>
      <c r="F29" s="211">
        <v>20.07</v>
      </c>
    </row>
    <row r="30" spans="2:22" ht="14.5" x14ac:dyDescent="0.35">
      <c r="B30" s="53" t="s">
        <v>252</v>
      </c>
      <c r="C30" s="54">
        <v>17.57</v>
      </c>
      <c r="D30" s="54">
        <v>17.329999999999998</v>
      </c>
      <c r="E30" s="141">
        <v>27.47</v>
      </c>
      <c r="F30" s="141">
        <v>18.43</v>
      </c>
    </row>
    <row r="31" spans="2:22" ht="14.5" x14ac:dyDescent="0.35">
      <c r="B31" s="53" t="s">
        <v>253</v>
      </c>
      <c r="C31" s="54">
        <v>14.35</v>
      </c>
      <c r="D31" s="54">
        <v>16.12</v>
      </c>
      <c r="E31" s="141">
        <v>17.059999999999999</v>
      </c>
      <c r="F31" s="141">
        <v>16.28</v>
      </c>
    </row>
    <row r="32" spans="2:22" ht="13" x14ac:dyDescent="0.3">
      <c r="B32" s="46" t="s">
        <v>254</v>
      </c>
      <c r="C32" s="210">
        <v>16.12</v>
      </c>
      <c r="D32" s="210">
        <v>16.489999999999998</v>
      </c>
      <c r="E32" s="210">
        <v>20.55</v>
      </c>
      <c r="F32" s="210">
        <f>AVERAGE(F29:F31)</f>
        <v>18.260000000000002</v>
      </c>
      <c r="I32" s="40"/>
      <c r="J32" s="40"/>
      <c r="K32" s="40"/>
      <c r="L32" s="40"/>
    </row>
    <row r="33" spans="2:12" ht="13" x14ac:dyDescent="0.3">
      <c r="C33" s="55"/>
      <c r="D33" s="55"/>
      <c r="I33" s="40"/>
      <c r="J33" s="40"/>
      <c r="K33" s="40"/>
      <c r="L33" s="40"/>
    </row>
    <row r="34" spans="2:12" x14ac:dyDescent="0.25">
      <c r="I34" s="40"/>
      <c r="J34" s="40"/>
      <c r="K34" s="40"/>
      <c r="L34" s="40"/>
    </row>
    <row r="35" spans="2:12" ht="13.5" hidden="1" thickBot="1" x14ac:dyDescent="0.35">
      <c r="B35" s="56" t="s">
        <v>255</v>
      </c>
      <c r="C35" s="57"/>
      <c r="D35" s="58"/>
      <c r="E35" s="59"/>
      <c r="F35" s="43"/>
      <c r="G35" s="43"/>
      <c r="H35" s="56" t="s">
        <v>256</v>
      </c>
      <c r="I35" s="57"/>
      <c r="J35" s="58"/>
      <c r="K35" s="59"/>
    </row>
    <row r="36" spans="2:12" ht="20.25" hidden="1" customHeight="1" thickTop="1" thickBot="1" x14ac:dyDescent="0.35">
      <c r="B36" s="60"/>
      <c r="C36" s="61" t="s">
        <v>257</v>
      </c>
      <c r="D36" s="62" t="s">
        <v>258</v>
      </c>
      <c r="E36" s="63" t="s">
        <v>259</v>
      </c>
      <c r="F36" s="136"/>
      <c r="G36" s="43"/>
      <c r="H36" s="60"/>
      <c r="I36" s="61" t="s">
        <v>260</v>
      </c>
      <c r="J36" s="62" t="s">
        <v>261</v>
      </c>
      <c r="K36" s="63" t="s">
        <v>259</v>
      </c>
    </row>
    <row r="37" spans="2:12" ht="14.5" hidden="1" x14ac:dyDescent="0.35">
      <c r="B37" s="64">
        <v>44105</v>
      </c>
      <c r="C37" s="65">
        <v>867</v>
      </c>
      <c r="D37" s="65">
        <v>310</v>
      </c>
      <c r="E37" s="94">
        <v>0.35755478662053058</v>
      </c>
      <c r="F37" s="137"/>
      <c r="G37" s="43"/>
      <c r="H37" s="64">
        <v>44105</v>
      </c>
      <c r="I37" s="66">
        <v>-4253941.41</v>
      </c>
      <c r="J37" s="67">
        <v>-2927132.4399999995</v>
      </c>
      <c r="K37" s="94">
        <v>0.68809890825459197</v>
      </c>
    </row>
    <row r="38" spans="2:12" ht="14.5" hidden="1" x14ac:dyDescent="0.35">
      <c r="B38" s="64">
        <v>44136</v>
      </c>
      <c r="C38" s="65">
        <v>713</v>
      </c>
      <c r="D38" s="65">
        <v>249</v>
      </c>
      <c r="E38" s="94">
        <v>0.34922861150070128</v>
      </c>
      <c r="F38" s="137"/>
      <c r="G38" s="43"/>
      <c r="H38" s="64">
        <v>44136</v>
      </c>
      <c r="I38" s="68">
        <v>-4314090.3999999994</v>
      </c>
      <c r="J38" s="69">
        <v>-2654131.6299999994</v>
      </c>
      <c r="K38" s="94">
        <v>0.61522392530300241</v>
      </c>
    </row>
    <row r="39" spans="2:12" ht="14.5" hidden="1" x14ac:dyDescent="0.35">
      <c r="B39" s="64">
        <v>44166</v>
      </c>
      <c r="C39" s="65">
        <v>624</v>
      </c>
      <c r="D39" s="65">
        <v>206</v>
      </c>
      <c r="E39" s="94">
        <v>0.33012820512820512</v>
      </c>
      <c r="F39" s="137"/>
      <c r="G39" s="43"/>
      <c r="H39" s="64">
        <v>44166</v>
      </c>
      <c r="I39" s="70">
        <v>-5332948.5000000009</v>
      </c>
      <c r="J39" s="69">
        <v>-3282408.9300000011</v>
      </c>
      <c r="K39" s="94">
        <v>0.61549608626447461</v>
      </c>
    </row>
    <row r="40" spans="2:12" ht="14.5" hidden="1" x14ac:dyDescent="0.35">
      <c r="B40" s="71" t="s">
        <v>262</v>
      </c>
      <c r="C40" s="89">
        <v>735</v>
      </c>
      <c r="D40" s="89">
        <v>255</v>
      </c>
      <c r="E40" s="95">
        <v>0.34693877551020408</v>
      </c>
      <c r="F40" s="138"/>
      <c r="G40" s="43"/>
      <c r="H40" s="71" t="s">
        <v>262</v>
      </c>
      <c r="I40" s="121">
        <v>-4633660.0999999996</v>
      </c>
      <c r="J40" s="121">
        <v>-2954557.67</v>
      </c>
      <c r="K40" s="95">
        <v>0.6376293483417137</v>
      </c>
    </row>
    <row r="41" spans="2:12" hidden="1" x14ac:dyDescent="0.25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 spans="2:12" ht="13" hidden="1" thickBot="1" x14ac:dyDescent="0.3">
      <c r="B42" s="43"/>
      <c r="G42" s="43"/>
      <c r="H42" s="43"/>
      <c r="I42" s="43"/>
      <c r="J42" s="43"/>
      <c r="K42" s="43"/>
    </row>
    <row r="43" spans="2:12" ht="15" hidden="1" thickBot="1" x14ac:dyDescent="0.4">
      <c r="B43" s="78" t="s">
        <v>263</v>
      </c>
      <c r="C43" s="79"/>
      <c r="D43" s="80"/>
      <c r="E43" s="81"/>
      <c r="F43"/>
      <c r="H43" s="78" t="s">
        <v>264</v>
      </c>
      <c r="I43" s="57"/>
      <c r="J43" s="58"/>
      <c r="K43" s="59"/>
    </row>
    <row r="44" spans="2:12" ht="15.5" hidden="1" thickTop="1" thickBot="1" x14ac:dyDescent="0.4">
      <c r="B44" s="60"/>
      <c r="C44" s="83" t="s">
        <v>257</v>
      </c>
      <c r="D44" s="84" t="s">
        <v>258</v>
      </c>
      <c r="E44" s="85" t="s">
        <v>259</v>
      </c>
      <c r="F44" s="139"/>
      <c r="G44" s="43"/>
      <c r="H44" s="60"/>
      <c r="I44" s="72" t="s">
        <v>260</v>
      </c>
      <c r="J44" s="73" t="s">
        <v>261</v>
      </c>
      <c r="K44" s="74" t="s">
        <v>259</v>
      </c>
    </row>
    <row r="45" spans="2:12" ht="14.5" hidden="1" x14ac:dyDescent="0.35">
      <c r="B45" s="64">
        <v>44197</v>
      </c>
      <c r="C45" s="87">
        <v>825</v>
      </c>
      <c r="D45" s="87">
        <v>260</v>
      </c>
      <c r="E45" s="94">
        <v>0.31515151515151513</v>
      </c>
      <c r="F45" s="137"/>
      <c r="G45" s="43"/>
      <c r="H45" s="64">
        <v>44197</v>
      </c>
      <c r="I45" s="69">
        <v>-3234136.9900000012</v>
      </c>
      <c r="J45" s="69">
        <v>-2223582.2000000016</v>
      </c>
      <c r="K45" s="94">
        <v>0.68753494575998175</v>
      </c>
    </row>
    <row r="46" spans="2:12" ht="14.5" hidden="1" x14ac:dyDescent="0.35">
      <c r="B46" s="64">
        <v>44228</v>
      </c>
      <c r="C46" s="87">
        <v>718</v>
      </c>
      <c r="D46" s="87">
        <v>279</v>
      </c>
      <c r="E46" s="94">
        <v>0.38857938718662954</v>
      </c>
      <c r="F46" s="137"/>
      <c r="G46" s="43"/>
      <c r="H46" s="64">
        <v>44228</v>
      </c>
      <c r="I46" s="69">
        <v>-3772615.9400000004</v>
      </c>
      <c r="J46" s="69">
        <v>-2329720.6899999995</v>
      </c>
      <c r="K46" s="94">
        <v>0.6175345508400728</v>
      </c>
    </row>
    <row r="47" spans="2:12" ht="14.5" hidden="1" x14ac:dyDescent="0.35">
      <c r="B47" s="64">
        <v>44256</v>
      </c>
      <c r="C47" s="87">
        <v>865</v>
      </c>
      <c r="D47" s="87">
        <v>230</v>
      </c>
      <c r="E47" s="94">
        <v>0.26589595375722541</v>
      </c>
      <c r="F47" s="137"/>
      <c r="G47" s="43"/>
      <c r="H47" s="64">
        <v>44256</v>
      </c>
      <c r="I47" s="69">
        <v>-4954294.62</v>
      </c>
      <c r="J47" s="69">
        <v>-2946497.2999999989</v>
      </c>
      <c r="K47" s="94">
        <v>0.59473598685578344</v>
      </c>
    </row>
    <row r="48" spans="2:12" ht="14.5" hidden="1" x14ac:dyDescent="0.35">
      <c r="B48" s="71" t="s">
        <v>265</v>
      </c>
      <c r="C48" s="89">
        <v>803</v>
      </c>
      <c r="D48" s="89">
        <v>256</v>
      </c>
      <c r="E48" s="95">
        <v>0.31880448318804483</v>
      </c>
      <c r="F48" s="138"/>
      <c r="G48" s="43"/>
      <c r="H48" s="71" t="s">
        <v>265</v>
      </c>
      <c r="I48" s="121">
        <v>-3987015.85</v>
      </c>
      <c r="J48" s="121">
        <v>-2499933.4</v>
      </c>
      <c r="K48" s="95">
        <v>0.62701867613593754</v>
      </c>
    </row>
    <row r="49" spans="2:11" hidden="1" x14ac:dyDescent="0.25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2:11" ht="13" hidden="1" thickBot="1" x14ac:dyDescent="0.3"/>
    <row r="51" spans="2:11" ht="15" hidden="1" thickBot="1" x14ac:dyDescent="0.4">
      <c r="B51" s="78" t="s">
        <v>266</v>
      </c>
      <c r="C51" s="79"/>
      <c r="D51" s="80"/>
      <c r="E51" s="81"/>
      <c r="F51"/>
      <c r="H51" s="78" t="s">
        <v>266</v>
      </c>
      <c r="I51" s="79"/>
      <c r="J51" s="80"/>
      <c r="K51" s="81"/>
    </row>
    <row r="52" spans="2:11" ht="15.5" hidden="1" thickTop="1" thickBot="1" x14ac:dyDescent="0.4">
      <c r="B52" s="82"/>
      <c r="C52" s="83" t="s">
        <v>257</v>
      </c>
      <c r="D52" s="84" t="s">
        <v>258</v>
      </c>
      <c r="E52" s="85" t="s">
        <v>259</v>
      </c>
      <c r="F52" s="139"/>
      <c r="H52" s="82"/>
      <c r="I52" s="90" t="s">
        <v>260</v>
      </c>
      <c r="J52" s="91" t="s">
        <v>261</v>
      </c>
      <c r="K52" s="92" t="s">
        <v>259</v>
      </c>
    </row>
    <row r="53" spans="2:11" ht="14.5" hidden="1" x14ac:dyDescent="0.35">
      <c r="B53" s="86">
        <v>44287</v>
      </c>
      <c r="C53" s="87">
        <v>849</v>
      </c>
      <c r="D53" s="87">
        <v>319</v>
      </c>
      <c r="E53" s="94">
        <v>0.37573616018845701</v>
      </c>
      <c r="F53" s="137"/>
      <c r="H53" s="64">
        <v>44287</v>
      </c>
      <c r="I53" s="93">
        <v>-9875648.5700000003</v>
      </c>
      <c r="J53" s="93">
        <v>-6175990.2599999998</v>
      </c>
      <c r="K53" s="94">
        <v>0.62537566178299109</v>
      </c>
    </row>
    <row r="54" spans="2:11" ht="14.5" hidden="1" x14ac:dyDescent="0.35">
      <c r="B54" s="86">
        <v>44317</v>
      </c>
      <c r="C54" s="87">
        <v>660</v>
      </c>
      <c r="D54" s="87">
        <v>211</v>
      </c>
      <c r="E54" s="94">
        <v>0.3196969696969697</v>
      </c>
      <c r="F54" s="137"/>
      <c r="H54" s="64">
        <v>44317</v>
      </c>
      <c r="I54" s="93">
        <v>-7570364.6399999997</v>
      </c>
      <c r="J54" s="93">
        <v>-2799054.02</v>
      </c>
      <c r="K54" s="94">
        <v>0.36973833535183587</v>
      </c>
    </row>
    <row r="55" spans="2:11" ht="14.5" hidden="1" x14ac:dyDescent="0.35">
      <c r="B55" s="86">
        <v>44348</v>
      </c>
      <c r="C55" s="87">
        <v>713</v>
      </c>
      <c r="D55" s="87">
        <v>218</v>
      </c>
      <c r="E55" s="94">
        <v>0.30575035063113604</v>
      </c>
      <c r="F55" s="137"/>
      <c r="H55" s="64">
        <v>44348</v>
      </c>
      <c r="I55" s="93">
        <v>-4117947.9</v>
      </c>
      <c r="J55" s="93">
        <v>-3027076.27</v>
      </c>
      <c r="K55" s="94">
        <v>0.73509338716985717</v>
      </c>
    </row>
    <row r="56" spans="2:11" ht="14.5" hidden="1" x14ac:dyDescent="0.35">
      <c r="B56" s="88" t="s">
        <v>267</v>
      </c>
      <c r="C56" s="89">
        <v>741</v>
      </c>
      <c r="D56" s="89">
        <v>249</v>
      </c>
      <c r="E56" s="95">
        <v>0.33603238866396762</v>
      </c>
      <c r="F56" s="138"/>
      <c r="H56" s="88" t="s">
        <v>267</v>
      </c>
      <c r="I56" s="121">
        <v>-7187987.04</v>
      </c>
      <c r="J56" s="121">
        <v>-4000706.85</v>
      </c>
      <c r="K56" s="95">
        <v>0.55658236829542196</v>
      </c>
    </row>
    <row r="57" spans="2:11" ht="13" hidden="1" thickBot="1" x14ac:dyDescent="0.3"/>
    <row r="58" spans="2:11" ht="15" hidden="1" thickBot="1" x14ac:dyDescent="0.4">
      <c r="B58" s="78" t="s">
        <v>268</v>
      </c>
      <c r="C58" s="79"/>
      <c r="D58" s="80"/>
      <c r="E58" s="81"/>
      <c r="F58"/>
      <c r="H58" s="78" t="s">
        <v>268</v>
      </c>
      <c r="I58" s="79"/>
      <c r="J58" s="80"/>
      <c r="K58" s="81"/>
    </row>
    <row r="59" spans="2:11" ht="15.5" hidden="1" thickTop="1" thickBot="1" x14ac:dyDescent="0.4">
      <c r="B59" s="82"/>
      <c r="C59" s="83" t="s">
        <v>257</v>
      </c>
      <c r="D59" s="84" t="s">
        <v>258</v>
      </c>
      <c r="E59" s="85" t="s">
        <v>259</v>
      </c>
      <c r="F59" s="139"/>
      <c r="H59" s="82"/>
      <c r="I59" s="90" t="s">
        <v>260</v>
      </c>
      <c r="J59" s="91" t="s">
        <v>261</v>
      </c>
      <c r="K59" s="92" t="s">
        <v>259</v>
      </c>
    </row>
    <row r="60" spans="2:11" ht="14.5" hidden="1" x14ac:dyDescent="0.35">
      <c r="B60" s="86">
        <v>44378</v>
      </c>
      <c r="C60" s="87">
        <v>876</v>
      </c>
      <c r="D60" s="87">
        <v>284</v>
      </c>
      <c r="E60" s="94">
        <v>0.32420091324200911</v>
      </c>
      <c r="F60" s="137"/>
      <c r="H60" s="64">
        <v>44378</v>
      </c>
      <c r="I60" s="93">
        <v>-6907011.9299999997</v>
      </c>
      <c r="J60" s="93">
        <v>-3076048.98</v>
      </c>
      <c r="K60" s="94">
        <v>0.44535162399813605</v>
      </c>
    </row>
    <row r="61" spans="2:11" ht="14.5" hidden="1" x14ac:dyDescent="0.35">
      <c r="B61" s="86">
        <v>44409</v>
      </c>
      <c r="C61" s="87">
        <v>710</v>
      </c>
      <c r="D61" s="87">
        <v>258</v>
      </c>
      <c r="E61" s="94">
        <v>0.36338028169014086</v>
      </c>
      <c r="F61" s="137"/>
      <c r="H61" s="64">
        <v>44409</v>
      </c>
      <c r="I61" s="93">
        <v>-6599012.5899999999</v>
      </c>
      <c r="J61" s="93">
        <v>-4965640.72</v>
      </c>
      <c r="K61" s="94">
        <v>0.75248238312574578</v>
      </c>
    </row>
    <row r="62" spans="2:11" ht="14.5" hidden="1" x14ac:dyDescent="0.35">
      <c r="B62" s="86">
        <v>44440</v>
      </c>
      <c r="C62" s="87">
        <v>769</v>
      </c>
      <c r="D62" s="87">
        <v>239</v>
      </c>
      <c r="E62" s="94">
        <v>0.31079323797139141</v>
      </c>
      <c r="F62" s="137"/>
      <c r="H62" s="64">
        <v>44440</v>
      </c>
      <c r="I62" s="93">
        <v>-4414531.33</v>
      </c>
      <c r="J62" s="93">
        <v>-3070522.19</v>
      </c>
      <c r="K62" s="94">
        <v>0.69554885002934164</v>
      </c>
    </row>
    <row r="63" spans="2:11" ht="14.5" hidden="1" x14ac:dyDescent="0.35">
      <c r="B63" s="88" t="s">
        <v>269</v>
      </c>
      <c r="C63" s="89">
        <v>785</v>
      </c>
      <c r="D63" s="89">
        <v>260</v>
      </c>
      <c r="E63" s="95">
        <v>0.33121019108280253</v>
      </c>
      <c r="F63" s="138"/>
      <c r="H63" s="88" t="s">
        <v>269</v>
      </c>
      <c r="I63" s="121">
        <v>-5973518.6200000001</v>
      </c>
      <c r="J63" s="121">
        <v>-3704070.63</v>
      </c>
      <c r="K63" s="95">
        <v>0.62008187562994488</v>
      </c>
    </row>
    <row r="64" spans="2:11" hidden="1" x14ac:dyDescent="0.25">
      <c r="C64" s="99"/>
      <c r="D64" s="99"/>
      <c r="I64" s="99"/>
      <c r="J64" s="99"/>
    </row>
    <row r="65" spans="2:11" ht="13" hidden="1" thickBot="1" x14ac:dyDescent="0.3">
      <c r="C65" s="99"/>
      <c r="D65" s="99"/>
      <c r="G65" s="99"/>
    </row>
    <row r="66" spans="2:11" ht="15" hidden="1" thickBot="1" x14ac:dyDescent="0.4">
      <c r="B66" s="78" t="s">
        <v>270</v>
      </c>
      <c r="C66" s="79"/>
      <c r="D66" s="80"/>
      <c r="E66" s="81"/>
      <c r="F66"/>
      <c r="H66" s="78" t="s">
        <v>270</v>
      </c>
      <c r="I66" s="79"/>
      <c r="J66" s="80"/>
      <c r="K66" s="81"/>
    </row>
    <row r="67" spans="2:11" ht="15.5" hidden="1" thickTop="1" thickBot="1" x14ac:dyDescent="0.4">
      <c r="B67" s="82"/>
      <c r="C67" s="83" t="s">
        <v>257</v>
      </c>
      <c r="D67" s="84" t="s">
        <v>258</v>
      </c>
      <c r="E67" s="85" t="s">
        <v>259</v>
      </c>
      <c r="F67" s="139"/>
      <c r="H67" s="82"/>
      <c r="I67" s="90" t="s">
        <v>260</v>
      </c>
      <c r="J67" s="91" t="s">
        <v>261</v>
      </c>
      <c r="K67" s="92" t="s">
        <v>259</v>
      </c>
    </row>
    <row r="68" spans="2:11" ht="14.5" hidden="1" x14ac:dyDescent="0.35">
      <c r="B68" s="86">
        <v>44470</v>
      </c>
      <c r="C68" s="87">
        <v>854</v>
      </c>
      <c r="D68" s="87">
        <v>260</v>
      </c>
      <c r="E68" s="94">
        <v>0.3044496487119438</v>
      </c>
      <c r="F68" s="137"/>
      <c r="H68" s="64">
        <v>44470</v>
      </c>
      <c r="I68" s="93">
        <v>-3976981.81</v>
      </c>
      <c r="J68" s="93">
        <v>-1095897.94</v>
      </c>
      <c r="K68" s="94">
        <v>0.27556020931360509</v>
      </c>
    </row>
    <row r="69" spans="2:11" ht="14.5" hidden="1" x14ac:dyDescent="0.35">
      <c r="B69" s="86">
        <v>44501</v>
      </c>
      <c r="C69" s="87">
        <v>801</v>
      </c>
      <c r="D69" s="87">
        <v>296</v>
      </c>
      <c r="E69" s="94">
        <v>0.36953807740324596</v>
      </c>
      <c r="F69" s="137"/>
      <c r="H69" s="64">
        <v>44501</v>
      </c>
      <c r="I69" s="93">
        <v>-4455399.2699999996</v>
      </c>
      <c r="J69" s="93">
        <v>-2983650.43</v>
      </c>
      <c r="K69" s="94">
        <v>0.66967071842250414</v>
      </c>
    </row>
    <row r="70" spans="2:11" ht="14.5" hidden="1" x14ac:dyDescent="0.35">
      <c r="B70" s="86">
        <v>44531</v>
      </c>
      <c r="C70" s="87">
        <v>744</v>
      </c>
      <c r="D70" s="87">
        <v>252</v>
      </c>
      <c r="E70" s="94">
        <v>0.33870967741935482</v>
      </c>
      <c r="F70" s="137"/>
      <c r="H70" s="64">
        <v>44531</v>
      </c>
      <c r="I70" s="93">
        <v>-3967220.67</v>
      </c>
      <c r="J70" s="93">
        <v>-2426218.4900000002</v>
      </c>
      <c r="K70" s="94">
        <v>0.61156630593982064</v>
      </c>
    </row>
    <row r="71" spans="2:11" ht="14.5" hidden="1" x14ac:dyDescent="0.35">
      <c r="B71" s="88" t="s">
        <v>262</v>
      </c>
      <c r="C71" s="89">
        <v>800</v>
      </c>
      <c r="D71" s="89">
        <v>269</v>
      </c>
      <c r="E71" s="95">
        <v>0.33624999999999999</v>
      </c>
      <c r="F71" s="138"/>
      <c r="H71" s="88" t="s">
        <v>262</v>
      </c>
      <c r="I71" s="121">
        <v>-4133200.58</v>
      </c>
      <c r="J71" s="121">
        <v>-2168588.9500000002</v>
      </c>
      <c r="K71" s="95">
        <v>0.52467546832677547</v>
      </c>
    </row>
    <row r="72" spans="2:11" hidden="1" x14ac:dyDescent="0.25">
      <c r="C72" s="99"/>
      <c r="D72" s="99"/>
      <c r="I72" s="99"/>
      <c r="J72" s="99"/>
    </row>
    <row r="73" spans="2:11" ht="13" hidden="1" thickBot="1" x14ac:dyDescent="0.3"/>
    <row r="74" spans="2:11" ht="15" hidden="1" thickBot="1" x14ac:dyDescent="0.4">
      <c r="B74" s="78" t="s">
        <v>271</v>
      </c>
      <c r="C74" s="79"/>
      <c r="D74" s="80"/>
      <c r="E74" s="81"/>
      <c r="F74"/>
      <c r="H74" s="78" t="s">
        <v>271</v>
      </c>
      <c r="I74" s="79"/>
      <c r="J74" s="80"/>
      <c r="K74" s="81"/>
    </row>
    <row r="75" spans="2:11" ht="15.5" hidden="1" thickTop="1" thickBot="1" x14ac:dyDescent="0.4">
      <c r="B75" s="82"/>
      <c r="C75" s="83" t="s">
        <v>257</v>
      </c>
      <c r="D75" s="84" t="s">
        <v>258</v>
      </c>
      <c r="E75" s="85" t="s">
        <v>259</v>
      </c>
      <c r="F75" s="139"/>
      <c r="H75" s="82"/>
      <c r="I75" s="90" t="s">
        <v>260</v>
      </c>
      <c r="J75" s="91" t="s">
        <v>261</v>
      </c>
      <c r="K75" s="92" t="s">
        <v>259</v>
      </c>
    </row>
    <row r="76" spans="2:11" ht="14.5" hidden="1" x14ac:dyDescent="0.35">
      <c r="B76" s="86">
        <v>44562</v>
      </c>
      <c r="C76" s="127">
        <v>738</v>
      </c>
      <c r="D76" s="127">
        <v>269</v>
      </c>
      <c r="E76" s="94">
        <v>0.36449864498644985</v>
      </c>
      <c r="F76" s="137"/>
      <c r="H76" s="64">
        <v>44562</v>
      </c>
      <c r="I76" s="129">
        <v>-1882750.99</v>
      </c>
      <c r="J76" s="129">
        <v>-902712.89</v>
      </c>
      <c r="K76" s="94">
        <v>0.47946483353064123</v>
      </c>
    </row>
    <row r="77" spans="2:11" ht="14.5" hidden="1" x14ac:dyDescent="0.35">
      <c r="B77" s="86">
        <v>44593</v>
      </c>
      <c r="C77" s="127">
        <v>728</v>
      </c>
      <c r="D77" s="127">
        <v>319</v>
      </c>
      <c r="E77" s="94">
        <v>0.43818681318681318</v>
      </c>
      <c r="F77" s="137"/>
      <c r="H77" s="64">
        <v>44593</v>
      </c>
      <c r="I77" s="129">
        <v>-3283401.05</v>
      </c>
      <c r="J77" s="129">
        <v>-2064372.55</v>
      </c>
      <c r="K77" s="94">
        <v>0.62872994147333916</v>
      </c>
    </row>
    <row r="78" spans="2:11" ht="14.5" hidden="1" x14ac:dyDescent="0.35">
      <c r="B78" s="86">
        <v>44621</v>
      </c>
      <c r="C78" s="127">
        <v>972</v>
      </c>
      <c r="D78" s="127">
        <v>310</v>
      </c>
      <c r="E78" s="94">
        <v>0.31893004115226337</v>
      </c>
      <c r="F78" s="137"/>
      <c r="H78" s="64">
        <v>44621</v>
      </c>
      <c r="I78" s="129">
        <v>-5024717.08</v>
      </c>
      <c r="J78" s="129">
        <v>-2269741.58</v>
      </c>
      <c r="K78" s="94">
        <v>0.45171529936169064</v>
      </c>
    </row>
    <row r="79" spans="2:11" ht="14.5" hidden="1" x14ac:dyDescent="0.35">
      <c r="B79" s="88" t="s">
        <v>265</v>
      </c>
      <c r="C79" s="89">
        <v>813</v>
      </c>
      <c r="D79" s="89">
        <v>299</v>
      </c>
      <c r="E79" s="95">
        <v>0.36777367773677738</v>
      </c>
      <c r="F79" s="138"/>
      <c r="H79" s="88" t="s">
        <v>265</v>
      </c>
      <c r="I79" s="121">
        <v>-3396956.37</v>
      </c>
      <c r="J79" s="121">
        <v>-1745609.01</v>
      </c>
      <c r="K79" s="95">
        <v>0.51387442753643608</v>
      </c>
    </row>
    <row r="80" spans="2:11" hidden="1" x14ac:dyDescent="0.25"/>
    <row r="81" spans="2:11" ht="13" hidden="1" thickBot="1" x14ac:dyDescent="0.3"/>
    <row r="82" spans="2:11" ht="15" hidden="1" thickBot="1" x14ac:dyDescent="0.4">
      <c r="B82" s="78" t="s">
        <v>272</v>
      </c>
      <c r="C82" s="79"/>
      <c r="D82" s="80"/>
      <c r="E82" s="81"/>
      <c r="F82"/>
      <c r="H82" s="78" t="s">
        <v>272</v>
      </c>
      <c r="I82" s="79"/>
      <c r="J82" s="80"/>
      <c r="K82" s="81"/>
    </row>
    <row r="83" spans="2:11" ht="15.5" hidden="1" thickTop="1" thickBot="1" x14ac:dyDescent="0.4">
      <c r="B83" s="82"/>
      <c r="C83" s="83" t="s">
        <v>257</v>
      </c>
      <c r="D83" s="84" t="s">
        <v>258</v>
      </c>
      <c r="E83" s="85" t="s">
        <v>259</v>
      </c>
      <c r="F83" s="139"/>
      <c r="H83" s="82"/>
      <c r="I83" s="90" t="s">
        <v>260</v>
      </c>
      <c r="J83" s="91" t="s">
        <v>261</v>
      </c>
      <c r="K83" s="92" t="s">
        <v>259</v>
      </c>
    </row>
    <row r="84" spans="2:11" ht="14.5" hidden="1" x14ac:dyDescent="0.35">
      <c r="B84" s="86">
        <v>44652</v>
      </c>
      <c r="C84" s="128">
        <v>805</v>
      </c>
      <c r="D84" s="128">
        <v>376</v>
      </c>
      <c r="E84" s="94">
        <v>0.46708074534161492</v>
      </c>
      <c r="F84" s="137"/>
      <c r="H84" s="64">
        <v>44652</v>
      </c>
      <c r="I84" s="129">
        <v>-10607007.640000001</v>
      </c>
      <c r="J84" s="129">
        <v>-7580182.3399999999</v>
      </c>
      <c r="K84" s="94">
        <v>0.71463909495213673</v>
      </c>
    </row>
    <row r="85" spans="2:11" ht="14.5" hidden="1" x14ac:dyDescent="0.35">
      <c r="B85" s="86">
        <v>44682</v>
      </c>
      <c r="C85" s="128">
        <v>808</v>
      </c>
      <c r="D85" s="128">
        <v>405</v>
      </c>
      <c r="E85" s="94">
        <v>0.50123762376237624</v>
      </c>
      <c r="F85" s="137"/>
      <c r="H85" s="64">
        <v>44682</v>
      </c>
      <c r="I85" s="129">
        <v>-4441213.87</v>
      </c>
      <c r="J85" s="129">
        <v>-2190425.46</v>
      </c>
      <c r="K85" s="94">
        <v>0.4932042284196505</v>
      </c>
    </row>
    <row r="86" spans="2:11" ht="14.5" hidden="1" x14ac:dyDescent="0.35">
      <c r="B86" s="86">
        <v>44713</v>
      </c>
      <c r="C86" s="128">
        <v>949</v>
      </c>
      <c r="D86" s="128">
        <v>382</v>
      </c>
      <c r="E86" s="94">
        <v>0.40252897787144365</v>
      </c>
      <c r="F86" s="137"/>
      <c r="H86" s="64">
        <v>44713</v>
      </c>
      <c r="I86" s="129">
        <v>-3284492.16</v>
      </c>
      <c r="J86" s="129">
        <v>-2198017.83</v>
      </c>
      <c r="K86" s="94">
        <v>0.66921086211391656</v>
      </c>
    </row>
    <row r="87" spans="2:11" ht="14.5" hidden="1" x14ac:dyDescent="0.35">
      <c r="B87" s="88" t="s">
        <v>267</v>
      </c>
      <c r="C87" s="89">
        <v>854</v>
      </c>
      <c r="D87" s="89">
        <v>388</v>
      </c>
      <c r="E87" s="95">
        <v>0.45433255269320844</v>
      </c>
      <c r="F87" s="138"/>
      <c r="H87" s="88" t="s">
        <v>267</v>
      </c>
      <c r="I87" s="121">
        <v>-6110904.5599999996</v>
      </c>
      <c r="J87" s="121">
        <v>-3989541.88</v>
      </c>
      <c r="K87" s="95">
        <v>0.65285619188266297</v>
      </c>
    </row>
    <row r="88" spans="2:11" ht="13" hidden="1" thickBot="1" x14ac:dyDescent="0.3"/>
    <row r="89" spans="2:11" ht="15" hidden="1" thickBot="1" x14ac:dyDescent="0.4">
      <c r="B89" s="78" t="s">
        <v>273</v>
      </c>
      <c r="C89" s="79"/>
      <c r="D89" s="80"/>
      <c r="E89" s="81"/>
      <c r="F89"/>
      <c r="H89" s="78" t="s">
        <v>273</v>
      </c>
      <c r="I89" s="79"/>
      <c r="J89" s="80"/>
      <c r="K89" s="81"/>
    </row>
    <row r="90" spans="2:11" ht="15.5" hidden="1" thickTop="1" thickBot="1" x14ac:dyDescent="0.4">
      <c r="B90" s="82"/>
      <c r="C90" s="83" t="s">
        <v>257</v>
      </c>
      <c r="D90" s="84" t="s">
        <v>258</v>
      </c>
      <c r="E90" s="85" t="s">
        <v>259</v>
      </c>
      <c r="F90" s="139"/>
      <c r="H90" s="82"/>
      <c r="I90" s="90" t="s">
        <v>260</v>
      </c>
      <c r="J90" s="91" t="s">
        <v>261</v>
      </c>
      <c r="K90" s="92" t="s">
        <v>259</v>
      </c>
    </row>
    <row r="91" spans="2:11" ht="14.5" hidden="1" x14ac:dyDescent="0.35">
      <c r="B91" s="86">
        <v>44743</v>
      </c>
      <c r="C91" s="128">
        <v>768</v>
      </c>
      <c r="D91" s="128">
        <v>336</v>
      </c>
      <c r="E91" s="94">
        <v>0.4375</v>
      </c>
      <c r="F91" s="137"/>
      <c r="H91" s="64">
        <v>44743</v>
      </c>
      <c r="I91" s="129">
        <v>-3816439.16</v>
      </c>
      <c r="J91" s="129">
        <v>-2559504.5699999998</v>
      </c>
      <c r="K91" s="94">
        <v>0.67065252783958951</v>
      </c>
    </row>
    <row r="92" spans="2:11" ht="14.5" hidden="1" x14ac:dyDescent="0.35">
      <c r="B92" s="86">
        <v>44774</v>
      </c>
      <c r="C92" s="128">
        <v>868</v>
      </c>
      <c r="D92" s="128">
        <v>340</v>
      </c>
      <c r="E92" s="94">
        <v>0.39170506912442399</v>
      </c>
      <c r="F92" s="137"/>
      <c r="H92" s="64">
        <v>44774</v>
      </c>
      <c r="I92" s="129">
        <v>-4511712.67</v>
      </c>
      <c r="J92" s="129">
        <v>-3018308.84</v>
      </c>
      <c r="K92" s="94">
        <v>0.66899402971067301</v>
      </c>
    </row>
    <row r="93" spans="2:11" ht="14.5" hidden="1" x14ac:dyDescent="0.35">
      <c r="B93" s="86">
        <v>44805</v>
      </c>
      <c r="C93" s="128">
        <v>858</v>
      </c>
      <c r="D93" s="128">
        <v>416</v>
      </c>
      <c r="E93" s="94">
        <v>0.48484848484848486</v>
      </c>
      <c r="F93" s="137"/>
      <c r="H93" s="64">
        <v>44805</v>
      </c>
      <c r="I93" s="129">
        <v>-5963490.2400000002</v>
      </c>
      <c r="J93" s="129">
        <v>-3226619.98</v>
      </c>
      <c r="K93" s="94">
        <v>0.54106233935917369</v>
      </c>
    </row>
    <row r="94" spans="2:11" ht="14.5" hidden="1" x14ac:dyDescent="0.35">
      <c r="B94" s="88" t="s">
        <v>269</v>
      </c>
      <c r="C94" s="89">
        <v>831</v>
      </c>
      <c r="D94" s="89">
        <v>364</v>
      </c>
      <c r="E94" s="95">
        <v>0.43802647412755719</v>
      </c>
      <c r="F94" s="138"/>
      <c r="H94" s="88" t="s">
        <v>269</v>
      </c>
      <c r="I94" s="121">
        <v>-4763880.6900000004</v>
      </c>
      <c r="J94" s="121">
        <v>-2934811.13</v>
      </c>
      <c r="K94" s="95">
        <v>0.61605470854056998</v>
      </c>
    </row>
    <row r="95" spans="2:11" ht="13" hidden="1" thickBot="1" x14ac:dyDescent="0.3"/>
    <row r="96" spans="2:11" ht="15" hidden="1" thickBot="1" x14ac:dyDescent="0.4">
      <c r="B96" s="78" t="s">
        <v>274</v>
      </c>
      <c r="C96" s="79"/>
      <c r="D96" s="80"/>
      <c r="E96" s="81"/>
      <c r="F96"/>
      <c r="H96" s="78" t="s">
        <v>274</v>
      </c>
      <c r="I96" s="79"/>
      <c r="J96" s="80"/>
      <c r="K96" s="81"/>
    </row>
    <row r="97" spans="2:11" ht="15.5" hidden="1" thickTop="1" thickBot="1" x14ac:dyDescent="0.4">
      <c r="B97" s="82"/>
      <c r="C97" s="83" t="s">
        <v>257</v>
      </c>
      <c r="D97" s="84" t="s">
        <v>258</v>
      </c>
      <c r="E97" s="85" t="s">
        <v>259</v>
      </c>
      <c r="F97" s="139"/>
      <c r="H97" s="82"/>
      <c r="I97" s="90" t="s">
        <v>260</v>
      </c>
      <c r="J97" s="91" t="s">
        <v>261</v>
      </c>
      <c r="K97" s="92" t="s">
        <v>259</v>
      </c>
    </row>
    <row r="98" spans="2:11" ht="14.5" hidden="1" x14ac:dyDescent="0.35">
      <c r="B98" s="86">
        <v>44835</v>
      </c>
      <c r="C98" s="128">
        <v>820</v>
      </c>
      <c r="D98" s="128">
        <v>366</v>
      </c>
      <c r="E98" s="94">
        <v>0.44634146341463415</v>
      </c>
      <c r="F98" s="137"/>
      <c r="H98" s="64">
        <v>44835</v>
      </c>
      <c r="I98" s="129">
        <v>-3633910.07</v>
      </c>
      <c r="J98" s="129">
        <v>-2665331.59</v>
      </c>
      <c r="K98" s="94">
        <v>0.7334610759918998</v>
      </c>
    </row>
    <row r="99" spans="2:11" ht="14.5" hidden="1" x14ac:dyDescent="0.35">
      <c r="B99" s="86">
        <v>44866</v>
      </c>
      <c r="C99" s="128">
        <v>688</v>
      </c>
      <c r="D99" s="128">
        <v>314</v>
      </c>
      <c r="E99" s="94">
        <v>0.45639534883720928</v>
      </c>
      <c r="F99" s="137"/>
      <c r="H99" s="64">
        <v>44866</v>
      </c>
      <c r="I99" s="129">
        <v>-2594429.14</v>
      </c>
      <c r="J99" s="129">
        <v>-1371100.69</v>
      </c>
      <c r="K99" s="94">
        <v>0.52847875814407475</v>
      </c>
    </row>
    <row r="100" spans="2:11" ht="14.5" hidden="1" x14ac:dyDescent="0.35">
      <c r="B100" s="86">
        <v>44896</v>
      </c>
      <c r="C100" s="128">
        <v>726</v>
      </c>
      <c r="D100" s="128">
        <v>297</v>
      </c>
      <c r="E100" s="94">
        <v>0.40909090909090912</v>
      </c>
      <c r="F100" s="137"/>
      <c r="H100" s="64">
        <v>44896</v>
      </c>
      <c r="I100" s="129">
        <v>-4447578.9400000004</v>
      </c>
      <c r="J100" s="129">
        <v>-3605264.89</v>
      </c>
      <c r="K100" s="94">
        <v>0.81061290617587101</v>
      </c>
    </row>
    <row r="101" spans="2:11" ht="14.5" hidden="1" x14ac:dyDescent="0.35">
      <c r="B101" s="88" t="s">
        <v>262</v>
      </c>
      <c r="C101" s="89">
        <v>745</v>
      </c>
      <c r="D101" s="89">
        <v>326</v>
      </c>
      <c r="E101" s="95">
        <v>0.43758389261744968</v>
      </c>
      <c r="F101" s="138"/>
      <c r="H101" s="88" t="s">
        <v>262</v>
      </c>
      <c r="I101" s="121">
        <v>-3558639.38</v>
      </c>
      <c r="J101" s="121">
        <v>-2547232.39</v>
      </c>
      <c r="K101" s="95">
        <v>0.71578828816310136</v>
      </c>
    </row>
    <row r="102" spans="2:11" ht="13" hidden="1" thickBot="1" x14ac:dyDescent="0.3"/>
    <row r="103" spans="2:11" ht="15" hidden="1" thickBot="1" x14ac:dyDescent="0.4">
      <c r="B103" s="78" t="s">
        <v>275</v>
      </c>
      <c r="C103" s="79"/>
      <c r="D103" s="80"/>
      <c r="E103" s="81"/>
      <c r="F103"/>
      <c r="H103" s="78" t="s">
        <v>275</v>
      </c>
      <c r="I103" s="79"/>
      <c r="J103" s="80"/>
      <c r="K103" s="81"/>
    </row>
    <row r="104" spans="2:11" ht="15.5" hidden="1" thickTop="1" thickBot="1" x14ac:dyDescent="0.4">
      <c r="B104" s="82"/>
      <c r="C104" s="83" t="s">
        <v>257</v>
      </c>
      <c r="D104" s="84" t="s">
        <v>258</v>
      </c>
      <c r="E104" s="85" t="s">
        <v>259</v>
      </c>
      <c r="F104" s="139"/>
      <c r="H104" s="82"/>
      <c r="I104" s="90" t="s">
        <v>260</v>
      </c>
      <c r="J104" s="91" t="s">
        <v>261</v>
      </c>
      <c r="K104" s="92" t="s">
        <v>259</v>
      </c>
    </row>
    <row r="105" spans="2:11" ht="14.5" hidden="1" x14ac:dyDescent="0.35">
      <c r="B105" s="86">
        <v>44927</v>
      </c>
      <c r="C105" s="128">
        <v>823</v>
      </c>
      <c r="D105" s="128">
        <v>321</v>
      </c>
      <c r="E105" s="94">
        <v>-0.39003645200486026</v>
      </c>
      <c r="F105" s="137"/>
      <c r="H105" s="64">
        <v>44927</v>
      </c>
      <c r="I105" s="129">
        <v>-3633910.07</v>
      </c>
      <c r="J105" s="129">
        <v>-2665331.59</v>
      </c>
      <c r="K105" s="94">
        <v>0.7334610759918998</v>
      </c>
    </row>
    <row r="106" spans="2:11" ht="14.5" hidden="1" x14ac:dyDescent="0.35">
      <c r="B106" s="86">
        <v>44958</v>
      </c>
      <c r="C106" s="128">
        <v>737</v>
      </c>
      <c r="D106" s="128">
        <v>288</v>
      </c>
      <c r="E106" s="94">
        <v>-0.39077340569877883</v>
      </c>
      <c r="F106" s="137"/>
      <c r="H106" s="64">
        <v>44958</v>
      </c>
      <c r="I106" s="129">
        <v>-2594429.14</v>
      </c>
      <c r="J106" s="129">
        <v>-1371100.69</v>
      </c>
      <c r="K106" s="94">
        <v>0.52847875814407475</v>
      </c>
    </row>
    <row r="107" spans="2:11" ht="14.5" hidden="1" x14ac:dyDescent="0.35">
      <c r="B107" s="86">
        <v>44986</v>
      </c>
      <c r="C107" s="128">
        <v>827</v>
      </c>
      <c r="D107" s="128">
        <v>375</v>
      </c>
      <c r="E107" s="94">
        <v>-0.45344619105199518</v>
      </c>
      <c r="F107" s="137"/>
      <c r="H107" s="64">
        <v>44986</v>
      </c>
      <c r="I107" s="129">
        <v>-4447578.9400000004</v>
      </c>
      <c r="J107" s="129">
        <v>-3605264.89</v>
      </c>
      <c r="K107" s="94">
        <v>0.81061290617587101</v>
      </c>
    </row>
    <row r="108" spans="2:11" ht="14.5" hidden="1" x14ac:dyDescent="0.35">
      <c r="B108" s="88" t="s">
        <v>265</v>
      </c>
      <c r="C108" s="140">
        <v>795.67</v>
      </c>
      <c r="D108" s="89">
        <v>328</v>
      </c>
      <c r="E108" s="95">
        <v>0.4122312013774555</v>
      </c>
      <c r="F108" s="138"/>
      <c r="H108" s="88" t="s">
        <v>265</v>
      </c>
      <c r="I108" s="121">
        <v>-3558639.38</v>
      </c>
      <c r="J108" s="121">
        <v>-2547232.39</v>
      </c>
      <c r="K108" s="95">
        <v>0.71578828816310136</v>
      </c>
    </row>
    <row r="109" spans="2:11" ht="14.5" hidden="1" x14ac:dyDescent="0.35">
      <c r="C109" s="143"/>
      <c r="D109" s="144"/>
      <c r="E109" s="138"/>
      <c r="F109" s="138"/>
      <c r="H109" s="145"/>
      <c r="I109" s="146"/>
      <c r="J109" s="146"/>
      <c r="K109" s="138"/>
    </row>
    <row r="110" spans="2:11" ht="14.5" hidden="1" x14ac:dyDescent="0.35">
      <c r="C110" s="143"/>
      <c r="D110" s="144"/>
      <c r="E110" s="138"/>
      <c r="F110" s="138"/>
      <c r="H110" s="145"/>
      <c r="I110" s="146"/>
      <c r="J110" s="146"/>
      <c r="K110" s="138"/>
    </row>
    <row r="111" spans="2:11" ht="13" thickBot="1" x14ac:dyDescent="0.3"/>
    <row r="112" spans="2:11" ht="15" thickBot="1" x14ac:dyDescent="0.4">
      <c r="B112" s="78" t="s">
        <v>276</v>
      </c>
      <c r="C112" s="79"/>
      <c r="D112" s="80"/>
      <c r="E112" s="81"/>
      <c r="F112"/>
      <c r="H112" s="78" t="s">
        <v>276</v>
      </c>
      <c r="I112" s="79"/>
      <c r="J112" s="80"/>
      <c r="K112" s="81"/>
    </row>
    <row r="113" spans="2:11" ht="15.5" thickTop="1" thickBot="1" x14ac:dyDescent="0.4">
      <c r="B113" s="82"/>
      <c r="C113" s="202" t="s">
        <v>257</v>
      </c>
      <c r="D113" s="201" t="s">
        <v>258</v>
      </c>
      <c r="E113" s="201" t="s">
        <v>259</v>
      </c>
      <c r="F113" s="139"/>
      <c r="H113" s="150"/>
      <c r="I113" s="229" t="s">
        <v>260</v>
      </c>
      <c r="J113" s="230" t="s">
        <v>261</v>
      </c>
      <c r="K113" s="238" t="s">
        <v>259</v>
      </c>
    </row>
    <row r="114" spans="2:11" ht="14.5" x14ac:dyDescent="0.35">
      <c r="B114" s="86">
        <v>45566</v>
      </c>
      <c r="C114" s="222">
        <v>837</v>
      </c>
      <c r="D114" s="222">
        <v>363</v>
      </c>
      <c r="E114" s="94">
        <v>0.43369175627240142</v>
      </c>
      <c r="F114" s="137"/>
      <c r="H114" s="64">
        <v>45566</v>
      </c>
      <c r="I114" s="204">
        <v>5053605.01</v>
      </c>
      <c r="J114" s="204">
        <v>1945168.44</v>
      </c>
      <c r="K114" s="239">
        <v>0.38490709823006131</v>
      </c>
    </row>
    <row r="115" spans="2:11" ht="14.5" x14ac:dyDescent="0.35">
      <c r="B115" s="86">
        <v>45597</v>
      </c>
      <c r="C115" s="223">
        <v>779</v>
      </c>
      <c r="D115" s="223">
        <v>318</v>
      </c>
      <c r="E115" s="94">
        <v>0.40821566110397944</v>
      </c>
      <c r="F115" s="137"/>
      <c r="H115" s="64">
        <v>45597</v>
      </c>
      <c r="I115" s="151">
        <v>4013455.99</v>
      </c>
      <c r="J115" s="151">
        <v>1941225.3</v>
      </c>
      <c r="K115" s="240">
        <v>0.48367922928189377</v>
      </c>
    </row>
    <row r="116" spans="2:11" ht="14.5" x14ac:dyDescent="0.35">
      <c r="B116" s="86">
        <v>45627</v>
      </c>
      <c r="C116" s="223">
        <v>582</v>
      </c>
      <c r="D116" s="223">
        <v>245</v>
      </c>
      <c r="E116" s="94">
        <v>0.42096219931271478</v>
      </c>
      <c r="F116" s="137"/>
      <c r="H116" s="64">
        <v>45627</v>
      </c>
      <c r="I116" s="151">
        <v>3042843.33</v>
      </c>
      <c r="J116" s="151">
        <v>986047.37</v>
      </c>
      <c r="K116" s="240">
        <v>0.32405459731638564</v>
      </c>
    </row>
    <row r="117" spans="2:11" ht="14.5" x14ac:dyDescent="0.35">
      <c r="B117" s="88" t="s">
        <v>262</v>
      </c>
      <c r="C117" s="140">
        <v>732.66666666666663</v>
      </c>
      <c r="D117" s="140">
        <v>308.66666666666669</v>
      </c>
      <c r="E117" s="95">
        <v>0.4212920837124659</v>
      </c>
      <c r="F117" s="138"/>
      <c r="H117" s="88" t="s">
        <v>269</v>
      </c>
      <c r="I117" s="231">
        <v>4036634.7766666668</v>
      </c>
      <c r="J117" s="231">
        <v>1624147.0366666669</v>
      </c>
      <c r="K117" s="241">
        <v>0.40235174260868833</v>
      </c>
    </row>
    <row r="118" spans="2:11" ht="13" thickBot="1" x14ac:dyDescent="0.3">
      <c r="C118" s="205"/>
      <c r="D118" s="205"/>
      <c r="E118" s="205"/>
      <c r="I118" s="218"/>
      <c r="J118" s="218"/>
      <c r="K118" s="218"/>
    </row>
    <row r="119" spans="2:11" ht="15" thickBot="1" x14ac:dyDescent="0.4">
      <c r="B119" s="78" t="s">
        <v>276</v>
      </c>
      <c r="C119" s="224"/>
      <c r="D119" s="225"/>
      <c r="E119" s="226"/>
      <c r="F119"/>
      <c r="H119" s="78" t="s">
        <v>276</v>
      </c>
      <c r="I119" s="219"/>
      <c r="J119" s="220"/>
      <c r="K119" s="221"/>
    </row>
    <row r="120" spans="2:11" ht="15.5" thickTop="1" thickBot="1" x14ac:dyDescent="0.4">
      <c r="B120" s="82"/>
      <c r="C120" s="202" t="s">
        <v>257</v>
      </c>
      <c r="D120" s="201" t="s">
        <v>258</v>
      </c>
      <c r="E120" s="201" t="s">
        <v>259</v>
      </c>
      <c r="F120" s="139"/>
      <c r="H120" s="82"/>
      <c r="I120" s="229" t="s">
        <v>260</v>
      </c>
      <c r="J120" s="230" t="s">
        <v>261</v>
      </c>
      <c r="K120" s="238" t="s">
        <v>259</v>
      </c>
    </row>
    <row r="121" spans="2:11" ht="14.5" x14ac:dyDescent="0.35">
      <c r="B121" s="86">
        <v>45658</v>
      </c>
      <c r="C121" s="227">
        <v>742</v>
      </c>
      <c r="D121" s="227">
        <v>300</v>
      </c>
      <c r="E121" s="94">
        <v>0.40431266846361186</v>
      </c>
      <c r="F121" s="137"/>
      <c r="H121" s="64">
        <v>45658</v>
      </c>
      <c r="I121" s="203">
        <v>3797441.59</v>
      </c>
      <c r="J121" s="203">
        <v>1787808.48</v>
      </c>
      <c r="K121" s="242">
        <v>0.47079288453255708</v>
      </c>
    </row>
    <row r="122" spans="2:11" ht="14.5" x14ac:dyDescent="0.35">
      <c r="B122" s="86">
        <v>45689</v>
      </c>
      <c r="C122" s="228">
        <v>709</v>
      </c>
      <c r="D122" s="228">
        <v>294</v>
      </c>
      <c r="E122" s="94">
        <v>0.41466854724964741</v>
      </c>
      <c r="F122" s="137"/>
      <c r="H122" s="64">
        <v>45689</v>
      </c>
      <c r="I122" s="152">
        <v>2529471.29</v>
      </c>
      <c r="J122" s="152">
        <v>1088401.47</v>
      </c>
      <c r="K122" s="216">
        <v>0.43028812950077006</v>
      </c>
    </row>
    <row r="123" spans="2:11" ht="14.5" x14ac:dyDescent="0.35">
      <c r="B123" s="86">
        <v>45717</v>
      </c>
      <c r="C123" s="228">
        <v>738</v>
      </c>
      <c r="D123" s="228">
        <v>296</v>
      </c>
      <c r="E123" s="94">
        <v>0.40108401084010842</v>
      </c>
      <c r="F123" s="137"/>
      <c r="H123" s="64">
        <v>45717</v>
      </c>
      <c r="I123" s="152">
        <v>6927987.6100000003</v>
      </c>
      <c r="J123" s="152">
        <v>2117714.83</v>
      </c>
      <c r="K123" s="216">
        <v>0.30567532005156112</v>
      </c>
    </row>
    <row r="124" spans="2:11" ht="14.5" x14ac:dyDescent="0.35">
      <c r="B124" s="88" t="s">
        <v>265</v>
      </c>
      <c r="C124" s="140">
        <v>729.66666666666663</v>
      </c>
      <c r="D124" s="140">
        <v>296.66666666666669</v>
      </c>
      <c r="E124" s="154">
        <v>0.40657834627683881</v>
      </c>
      <c r="F124" s="138"/>
      <c r="H124" s="88" t="s">
        <v>265</v>
      </c>
      <c r="I124" s="231">
        <v>4418300.1633333331</v>
      </c>
      <c r="J124" s="231">
        <v>1664641.5933333335</v>
      </c>
      <c r="K124" s="217">
        <v>0.3767606391136325</v>
      </c>
    </row>
    <row r="125" spans="2:11" ht="13" thickBot="1" x14ac:dyDescent="0.3">
      <c r="I125" s="218"/>
      <c r="J125" s="218"/>
      <c r="K125" s="218"/>
    </row>
    <row r="126" spans="2:11" ht="15" thickBot="1" x14ac:dyDescent="0.4">
      <c r="B126" s="78" t="s">
        <v>277</v>
      </c>
      <c r="C126" s="79"/>
      <c r="D126" s="80"/>
      <c r="E126" s="81"/>
      <c r="F126"/>
      <c r="H126" s="78" t="s">
        <v>277</v>
      </c>
      <c r="I126" s="232"/>
      <c r="J126" s="233"/>
      <c r="K126" s="243"/>
    </row>
    <row r="127" spans="2:11" ht="15.5" thickTop="1" thickBot="1" x14ac:dyDescent="0.4">
      <c r="B127" s="82"/>
      <c r="C127" s="202" t="s">
        <v>257</v>
      </c>
      <c r="D127" s="201" t="s">
        <v>258</v>
      </c>
      <c r="E127" s="201" t="s">
        <v>259</v>
      </c>
      <c r="F127" s="139"/>
      <c r="H127" s="82"/>
      <c r="I127" s="229" t="s">
        <v>260</v>
      </c>
      <c r="J127" s="230" t="s">
        <v>261</v>
      </c>
      <c r="K127" s="238" t="s">
        <v>259</v>
      </c>
    </row>
    <row r="128" spans="2:11" ht="14.5" x14ac:dyDescent="0.35">
      <c r="B128" s="86">
        <v>45748</v>
      </c>
      <c r="C128" s="227">
        <v>663</v>
      </c>
      <c r="D128" s="227">
        <v>307</v>
      </c>
      <c r="E128" s="94">
        <v>0.46304675716440424</v>
      </c>
      <c r="F128" s="137"/>
      <c r="H128" s="86">
        <v>45748</v>
      </c>
      <c r="I128" s="203">
        <v>9644926.5099999998</v>
      </c>
      <c r="J128" s="203">
        <v>6580233.0099999998</v>
      </c>
      <c r="K128" s="242">
        <v>0.68224812321561168</v>
      </c>
    </row>
    <row r="129" spans="2:11" ht="14.5" x14ac:dyDescent="0.35">
      <c r="B129" s="86">
        <v>45778</v>
      </c>
      <c r="C129" s="228">
        <v>697</v>
      </c>
      <c r="D129" s="228">
        <v>271</v>
      </c>
      <c r="E129" s="94">
        <v>0.38880918220946914</v>
      </c>
      <c r="F129" s="137"/>
      <c r="H129" s="86">
        <v>45778</v>
      </c>
      <c r="I129" s="152">
        <v>5563303.1100000003</v>
      </c>
      <c r="J129" s="152">
        <v>1593543.7</v>
      </c>
      <c r="K129" s="216">
        <v>0.28643841050753027</v>
      </c>
    </row>
    <row r="130" spans="2:11" ht="14.5" x14ac:dyDescent="0.35">
      <c r="B130" s="86">
        <v>45809</v>
      </c>
      <c r="C130" s="228">
        <v>805</v>
      </c>
      <c r="D130" s="228">
        <v>277</v>
      </c>
      <c r="E130" s="94">
        <v>0.34409937888198761</v>
      </c>
      <c r="F130" s="137"/>
      <c r="H130" s="86">
        <v>45809</v>
      </c>
      <c r="I130" s="234">
        <v>5991500.2000000002</v>
      </c>
      <c r="J130" s="235">
        <v>3436717.18</v>
      </c>
      <c r="K130" s="216">
        <v>0.57359877581244179</v>
      </c>
    </row>
    <row r="131" spans="2:11" ht="14.5" x14ac:dyDescent="0.35">
      <c r="B131" s="88" t="s">
        <v>267</v>
      </c>
      <c r="C131" s="140">
        <v>721.66666666666663</v>
      </c>
      <c r="D131" s="140">
        <v>285</v>
      </c>
      <c r="E131" s="95">
        <v>0.39491916859122406</v>
      </c>
      <c r="F131" s="138"/>
      <c r="H131" s="88" t="s">
        <v>267</v>
      </c>
      <c r="I131" s="231">
        <v>7066576.6066666665</v>
      </c>
      <c r="J131" s="231">
        <v>3870164.6300000004</v>
      </c>
      <c r="K131" s="217">
        <v>0.54767178584731613</v>
      </c>
    </row>
    <row r="132" spans="2:11" ht="13" thickBot="1" x14ac:dyDescent="0.3">
      <c r="C132" s="205"/>
      <c r="D132" s="205"/>
      <c r="E132" s="205"/>
      <c r="I132" s="218"/>
      <c r="J132" s="218"/>
      <c r="K132" s="218"/>
    </row>
    <row r="133" spans="2:11" ht="15" thickBot="1" x14ac:dyDescent="0.4">
      <c r="B133" s="78" t="s">
        <v>555</v>
      </c>
      <c r="C133" s="224"/>
      <c r="D133" s="225"/>
      <c r="E133" s="226"/>
      <c r="F133"/>
      <c r="H133" s="78" t="s">
        <v>555</v>
      </c>
      <c r="I133" s="219"/>
      <c r="J133" s="220"/>
      <c r="K133" s="221"/>
    </row>
    <row r="134" spans="2:11" ht="15.5" thickTop="1" thickBot="1" x14ac:dyDescent="0.4">
      <c r="B134" s="82"/>
      <c r="C134" s="202" t="s">
        <v>257</v>
      </c>
      <c r="D134" s="202" t="s">
        <v>258</v>
      </c>
      <c r="E134" s="201" t="s">
        <v>259</v>
      </c>
      <c r="F134" s="139"/>
      <c r="H134" s="82"/>
      <c r="I134" s="229" t="s">
        <v>260</v>
      </c>
      <c r="J134" s="230" t="s">
        <v>261</v>
      </c>
      <c r="K134" s="238" t="s">
        <v>259</v>
      </c>
    </row>
    <row r="135" spans="2:11" ht="14.5" x14ac:dyDescent="0.35">
      <c r="B135" s="86">
        <v>45839</v>
      </c>
      <c r="C135" s="227">
        <v>643</v>
      </c>
      <c r="D135" s="227">
        <v>297</v>
      </c>
      <c r="E135" s="94">
        <v>0.46189735614307931</v>
      </c>
      <c r="F135" s="137"/>
      <c r="H135" s="86">
        <v>45839</v>
      </c>
      <c r="I135" s="236">
        <v>4373626.2300000004</v>
      </c>
      <c r="J135" s="236">
        <v>3506718.58</v>
      </c>
      <c r="K135" s="242">
        <v>0.80178744035015537</v>
      </c>
    </row>
    <row r="136" spans="2:11" ht="14.5" x14ac:dyDescent="0.35">
      <c r="B136" s="86">
        <v>45870</v>
      </c>
      <c r="C136" s="228">
        <v>646</v>
      </c>
      <c r="D136" s="228">
        <v>302</v>
      </c>
      <c r="E136" s="94">
        <v>0.46749226006191952</v>
      </c>
      <c r="F136" s="137"/>
      <c r="H136" s="86">
        <v>45870</v>
      </c>
      <c r="I136" s="291">
        <v>3581184.27</v>
      </c>
      <c r="J136" s="291">
        <v>2935165.82</v>
      </c>
      <c r="K136" s="242">
        <v>0.81960759310494791</v>
      </c>
    </row>
    <row r="137" spans="2:11" ht="14.5" x14ac:dyDescent="0.35">
      <c r="B137" s="86">
        <v>45901</v>
      </c>
      <c r="C137" s="228">
        <v>634</v>
      </c>
      <c r="D137" s="228">
        <v>278</v>
      </c>
      <c r="E137" s="364">
        <f>SUM(D137/C137)</f>
        <v>0.43848580441640378</v>
      </c>
      <c r="F137" s="137"/>
      <c r="H137" s="86">
        <v>45901</v>
      </c>
      <c r="I137" s="292">
        <v>3405200.47</v>
      </c>
      <c r="J137" s="292">
        <v>2667174.63</v>
      </c>
      <c r="K137" s="242">
        <f>SUM(J137/I137)</f>
        <v>0.78326508336233125</v>
      </c>
    </row>
    <row r="138" spans="2:11" ht="14.5" x14ac:dyDescent="0.35">
      <c r="B138" s="88" t="s">
        <v>269</v>
      </c>
      <c r="C138" s="140">
        <v>644.5</v>
      </c>
      <c r="D138" s="140">
        <v>299.5</v>
      </c>
      <c r="E138" s="154">
        <f>SUM(D138/C138)</f>
        <v>0.46470131885182314</v>
      </c>
      <c r="F138" s="138"/>
      <c r="H138" s="88" t="s">
        <v>269</v>
      </c>
      <c r="I138" s="237">
        <v>3977405.25</v>
      </c>
      <c r="J138" s="237">
        <v>3220942.2</v>
      </c>
      <c r="K138" s="365">
        <f>SUM(J138/I138)</f>
        <v>0.80980991313369444</v>
      </c>
    </row>
  </sheetData>
  <mergeCells count="14">
    <mergeCell ref="G7:H7"/>
    <mergeCell ref="C3:E3"/>
    <mergeCell ref="G3:H3"/>
    <mergeCell ref="G4:H4"/>
    <mergeCell ref="G5:H5"/>
    <mergeCell ref="G6:H6"/>
    <mergeCell ref="G14:H14"/>
    <mergeCell ref="G15:H15"/>
    <mergeCell ref="G8:H8"/>
    <mergeCell ref="G9:H9"/>
    <mergeCell ref="G10:H10"/>
    <mergeCell ref="G11:H11"/>
    <mergeCell ref="G12:H12"/>
    <mergeCell ref="G13:H13"/>
  </mergeCells>
  <pageMargins left="0.23622047244094491" right="0.23622047244094491" top="0.74803149606299213" bottom="0.74803149606299213" header="0.31496062992125984" footer="0.31496062992125984"/>
  <pageSetup paperSize="9" scale="54" orientation="landscape" r:id="rId1"/>
  <headerFooter>
    <oddHeader>&amp;L &amp;R&amp;A</oddHeader>
    <oddFooter>&amp;L&amp;F</oddFooter>
    <evenHeader>&amp;L </evenHeader>
    <evenFooter>&amp;L </evenFooter>
    <firstHeader>&amp;L </firstHeader>
    <firstFooter>&amp;L 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5152-657F-4FA2-AD20-BC8FBB4F51D5}">
  <sheetPr>
    <tabColor theme="9" tint="0.39997558519241921"/>
    <pageSetUpPr fitToPage="1"/>
  </sheetPr>
  <dimension ref="A1:L132"/>
  <sheetViews>
    <sheetView showGridLines="0" zoomScale="90" zoomScaleNormal="90" workbookViewId="0">
      <pane xSplit="1" ySplit="8" topLeftCell="B80" activePane="bottomRight" state="frozen"/>
      <selection pane="topRight" activeCell="B1" sqref="B1"/>
      <selection pane="bottomLeft" activeCell="A9" sqref="A9"/>
      <selection pane="bottomRight" activeCell="N5" sqref="N5"/>
    </sheetView>
  </sheetViews>
  <sheetFormatPr defaultColWidth="8.7265625" defaultRowHeight="14.5" x14ac:dyDescent="0.35"/>
  <cols>
    <col min="1" max="1" width="20.54296875" customWidth="1"/>
    <col min="2" max="2" width="52.36328125" customWidth="1"/>
    <col min="3" max="3" width="13.1796875" customWidth="1"/>
    <col min="4" max="4" width="13.7265625" customWidth="1"/>
    <col min="5" max="5" width="11.26953125" customWidth="1"/>
    <col min="6" max="6" width="12.453125" customWidth="1"/>
    <col min="7" max="7" width="13.453125" customWidth="1"/>
    <col min="8" max="8" width="13.81640625" customWidth="1"/>
    <col min="9" max="9" width="13.7265625" hidden="1" customWidth="1"/>
    <col min="10" max="10" width="14.453125" style="383" hidden="1" customWidth="1"/>
    <col min="11" max="11" width="15.81640625" hidden="1" customWidth="1"/>
    <col min="12" max="12" width="10.81640625" hidden="1" customWidth="1"/>
  </cols>
  <sheetData>
    <row r="1" spans="1:11" ht="15.5" x14ac:dyDescent="0.35">
      <c r="A1" s="511" t="s">
        <v>278</v>
      </c>
      <c r="B1" s="511"/>
      <c r="C1" s="511"/>
      <c r="D1" s="511"/>
      <c r="E1" s="511"/>
      <c r="F1" s="511"/>
      <c r="G1" s="511"/>
      <c r="H1" s="511"/>
      <c r="I1" s="511"/>
      <c r="J1" s="511"/>
    </row>
    <row r="2" spans="1:11" ht="15.5" x14ac:dyDescent="0.35">
      <c r="A2" s="511" t="s">
        <v>523</v>
      </c>
      <c r="B2" s="511"/>
      <c r="C2" s="511"/>
      <c r="D2" s="511"/>
      <c r="E2" s="511"/>
      <c r="F2" s="511"/>
      <c r="G2" s="511"/>
      <c r="H2" s="511"/>
      <c r="I2" s="511"/>
      <c r="J2" s="511"/>
    </row>
    <row r="3" spans="1:11" ht="15.5" x14ac:dyDescent="0.35">
      <c r="A3" s="511" t="s">
        <v>574</v>
      </c>
      <c r="B3" s="511"/>
      <c r="C3" s="511"/>
      <c r="D3" s="511"/>
      <c r="E3" s="511"/>
      <c r="F3" s="511"/>
      <c r="G3" s="511"/>
      <c r="H3" s="511"/>
      <c r="I3" s="511"/>
      <c r="J3" s="511"/>
    </row>
    <row r="4" spans="1:11" ht="16" thickBot="1" x14ac:dyDescent="0.4">
      <c r="A4" s="512"/>
      <c r="B4" s="512"/>
      <c r="C4" s="512"/>
      <c r="D4" s="512"/>
      <c r="E4" s="512"/>
      <c r="F4" s="512"/>
      <c r="G4" s="512"/>
      <c r="H4" s="512"/>
      <c r="I4" s="512"/>
      <c r="J4" s="512"/>
      <c r="K4" s="382"/>
    </row>
    <row r="5" spans="1:11" s="382" customFormat="1" ht="29.25" customHeight="1" x14ac:dyDescent="0.35">
      <c r="A5" s="391"/>
      <c r="B5" s="392"/>
      <c r="C5" s="393" t="s">
        <v>279</v>
      </c>
      <c r="D5" s="394" t="s">
        <v>280</v>
      </c>
      <c r="E5" s="504" t="s">
        <v>281</v>
      </c>
      <c r="F5" s="504" t="s">
        <v>282</v>
      </c>
      <c r="G5" s="394"/>
      <c r="H5" s="455"/>
      <c r="I5" s="395"/>
      <c r="J5" s="396"/>
      <c r="K5" s="468"/>
    </row>
    <row r="6" spans="1:11" ht="14.5" customHeight="1" x14ac:dyDescent="0.35">
      <c r="A6" s="506" t="s">
        <v>283</v>
      </c>
      <c r="B6" s="507"/>
      <c r="C6" s="397" t="s">
        <v>284</v>
      </c>
      <c r="D6" s="446" t="s">
        <v>285</v>
      </c>
      <c r="E6" s="505"/>
      <c r="F6" s="505"/>
      <c r="G6" s="508" t="s">
        <v>286</v>
      </c>
      <c r="H6" s="509" t="s">
        <v>287</v>
      </c>
      <c r="I6" s="510" t="s">
        <v>524</v>
      </c>
      <c r="J6" s="501" t="s">
        <v>288</v>
      </c>
      <c r="K6" s="498" t="s">
        <v>287</v>
      </c>
    </row>
    <row r="7" spans="1:11" ht="25.5" customHeight="1" x14ac:dyDescent="0.35">
      <c r="A7" s="398"/>
      <c r="B7" s="399"/>
      <c r="C7" s="400" t="s">
        <v>289</v>
      </c>
      <c r="D7" s="446" t="s">
        <v>289</v>
      </c>
      <c r="E7" s="381" t="s">
        <v>290</v>
      </c>
      <c r="F7" s="447" t="s">
        <v>290</v>
      </c>
      <c r="G7" s="508"/>
      <c r="H7" s="509"/>
      <c r="I7" s="510"/>
      <c r="J7" s="501"/>
      <c r="K7" s="498"/>
    </row>
    <row r="8" spans="1:11" ht="15" thickBot="1" x14ac:dyDescent="0.4">
      <c r="A8" s="401"/>
      <c r="B8" s="402"/>
      <c r="C8" s="401" t="s">
        <v>291</v>
      </c>
      <c r="D8" s="403" t="s">
        <v>291</v>
      </c>
      <c r="E8" s="404" t="s">
        <v>291</v>
      </c>
      <c r="F8" s="405" t="s">
        <v>291</v>
      </c>
      <c r="G8" s="403" t="s">
        <v>292</v>
      </c>
      <c r="H8" s="456" t="s">
        <v>292</v>
      </c>
      <c r="I8" s="406" t="s">
        <v>292</v>
      </c>
      <c r="J8" s="407"/>
      <c r="K8" s="469" t="s">
        <v>292</v>
      </c>
    </row>
    <row r="9" spans="1:11" x14ac:dyDescent="0.35">
      <c r="A9" s="398" t="s">
        <v>293</v>
      </c>
      <c r="B9" s="399" t="s">
        <v>294</v>
      </c>
      <c r="C9" s="411">
        <v>1633</v>
      </c>
      <c r="D9" s="445">
        <v>1386</v>
      </c>
      <c r="E9" s="448"/>
      <c r="F9" s="448">
        <v>913.50459999999998</v>
      </c>
      <c r="G9" s="457">
        <v>472.49540000000002</v>
      </c>
      <c r="H9" s="458">
        <v>1257</v>
      </c>
      <c r="I9" s="412" t="e">
        <v>#REF!</v>
      </c>
      <c r="J9" s="412"/>
      <c r="K9" s="470">
        <v>1257</v>
      </c>
    </row>
    <row r="10" spans="1:11" x14ac:dyDescent="0.35">
      <c r="A10" s="398" t="s">
        <v>295</v>
      </c>
      <c r="B10" s="399" t="s">
        <v>296</v>
      </c>
      <c r="C10" s="411"/>
      <c r="D10" s="384">
        <v>340</v>
      </c>
      <c r="E10" s="448"/>
      <c r="F10" s="448">
        <v>201.51655999999994</v>
      </c>
      <c r="G10" s="457">
        <v>138.48344000000006</v>
      </c>
      <c r="H10" s="458">
        <v>329</v>
      </c>
      <c r="I10" s="412">
        <v>16</v>
      </c>
      <c r="J10" s="412"/>
      <c r="K10" s="470">
        <v>329</v>
      </c>
    </row>
    <row r="11" spans="1:11" x14ac:dyDescent="0.35">
      <c r="A11" s="398" t="s">
        <v>297</v>
      </c>
      <c r="B11" s="399" t="s">
        <v>298</v>
      </c>
      <c r="C11" s="411"/>
      <c r="D11" s="445">
        <v>822</v>
      </c>
      <c r="E11" s="448"/>
      <c r="F11" s="448">
        <v>669.98249999999996</v>
      </c>
      <c r="G11" s="457">
        <v>152.01750000000004</v>
      </c>
      <c r="H11" s="458">
        <v>836</v>
      </c>
      <c r="I11" s="412">
        <v>-8</v>
      </c>
      <c r="J11" s="412"/>
      <c r="K11" s="470">
        <v>836</v>
      </c>
    </row>
    <row r="12" spans="1:11" x14ac:dyDescent="0.35">
      <c r="A12" s="398" t="s">
        <v>299</v>
      </c>
      <c r="B12" s="399" t="s">
        <v>300</v>
      </c>
      <c r="C12" s="411"/>
      <c r="D12" s="384">
        <v>56</v>
      </c>
      <c r="E12" s="448"/>
      <c r="F12" s="448">
        <v>59.982490000000006</v>
      </c>
      <c r="G12" s="457">
        <v>-3.9824900000000056</v>
      </c>
      <c r="H12" s="458">
        <v>57</v>
      </c>
      <c r="I12" s="412">
        <v>-1</v>
      </c>
      <c r="J12" s="412"/>
      <c r="K12" s="470">
        <v>57</v>
      </c>
    </row>
    <row r="13" spans="1:11" ht="15" thickBot="1" x14ac:dyDescent="0.4">
      <c r="A13" s="398"/>
      <c r="B13" s="399"/>
      <c r="C13" s="411"/>
      <c r="D13" s="384"/>
      <c r="E13" s="449"/>
      <c r="F13" s="449"/>
      <c r="G13" s="384"/>
      <c r="H13" s="458"/>
      <c r="I13" s="412"/>
      <c r="J13" s="412"/>
      <c r="K13" s="470"/>
    </row>
    <row r="14" spans="1:11" ht="15" thickBot="1" x14ac:dyDescent="0.4">
      <c r="A14" s="499" t="s">
        <v>301</v>
      </c>
      <c r="B14" s="500"/>
      <c r="C14" s="408">
        <v>1633</v>
      </c>
      <c r="D14" s="426">
        <v>2604</v>
      </c>
      <c r="E14" s="426">
        <v>0</v>
      </c>
      <c r="F14" s="426">
        <v>1844.98615</v>
      </c>
      <c r="G14" s="426">
        <v>759.01385000000016</v>
      </c>
      <c r="H14" s="459">
        <v>2479</v>
      </c>
      <c r="I14" s="409" t="e">
        <v>#REF!</v>
      </c>
      <c r="J14" s="410"/>
      <c r="K14" s="453">
        <v>2479</v>
      </c>
    </row>
    <row r="15" spans="1:11" s="270" customFormat="1" x14ac:dyDescent="0.35">
      <c r="A15" s="398"/>
      <c r="B15" s="399"/>
      <c r="C15" s="411"/>
      <c r="D15" s="445"/>
      <c r="E15" s="450"/>
      <c r="F15" s="450"/>
      <c r="G15" s="445"/>
      <c r="H15" s="458"/>
      <c r="I15" s="413"/>
      <c r="J15" s="412"/>
      <c r="K15" s="470"/>
    </row>
    <row r="16" spans="1:11" x14ac:dyDescent="0.35">
      <c r="A16" s="398" t="s">
        <v>302</v>
      </c>
      <c r="B16" s="399" t="s">
        <v>525</v>
      </c>
      <c r="C16" s="411"/>
      <c r="D16" s="445">
        <v>114.8</v>
      </c>
      <c r="E16" s="448">
        <v>4.3303500000000001</v>
      </c>
      <c r="F16" s="448"/>
      <c r="G16" s="457">
        <v>110.46965</v>
      </c>
      <c r="H16" s="458">
        <v>114.8</v>
      </c>
      <c r="I16" s="413"/>
      <c r="J16" s="412"/>
      <c r="K16" s="470">
        <v>114.8</v>
      </c>
    </row>
    <row r="17" spans="1:11" x14ac:dyDescent="0.35">
      <c r="A17" s="398" t="s">
        <v>575</v>
      </c>
      <c r="B17" s="399" t="s">
        <v>576</v>
      </c>
      <c r="C17" s="411"/>
      <c r="D17" s="445"/>
      <c r="E17" s="448">
        <v>44.951250000000002</v>
      </c>
      <c r="F17" s="448"/>
      <c r="G17" s="457"/>
      <c r="H17" s="458">
        <v>-23.400000000000006</v>
      </c>
      <c r="I17" s="412">
        <v>0</v>
      </c>
      <c r="J17" s="412"/>
      <c r="K17" s="470">
        <v>-23.400000000000006</v>
      </c>
    </row>
    <row r="18" spans="1:11" x14ac:dyDescent="0.35">
      <c r="A18" s="398" t="s">
        <v>303</v>
      </c>
      <c r="B18" s="399" t="s">
        <v>304</v>
      </c>
      <c r="C18" s="411">
        <v>500</v>
      </c>
      <c r="D18" s="384">
        <v>500</v>
      </c>
      <c r="E18" s="448">
        <v>94.237200000000016</v>
      </c>
      <c r="F18" s="448"/>
      <c r="G18" s="457">
        <v>405.76279999999997</v>
      </c>
      <c r="H18" s="460">
        <v>500</v>
      </c>
      <c r="I18" s="412"/>
      <c r="J18" s="412"/>
      <c r="K18" s="471">
        <v>500</v>
      </c>
    </row>
    <row r="19" spans="1:11" x14ac:dyDescent="0.35">
      <c r="A19" s="398" t="s">
        <v>325</v>
      </c>
      <c r="B19" s="399" t="s">
        <v>526</v>
      </c>
      <c r="C19" s="411"/>
      <c r="D19" s="384"/>
      <c r="E19" s="448">
        <v>-0.84297000000000022</v>
      </c>
      <c r="F19" s="448">
        <v>-68.441679999999991</v>
      </c>
      <c r="G19" s="457">
        <v>69.284649999999985</v>
      </c>
      <c r="H19" s="460">
        <v>0</v>
      </c>
      <c r="I19" s="412"/>
      <c r="J19" s="412"/>
      <c r="K19" s="471">
        <v>0</v>
      </c>
    </row>
    <row r="20" spans="1:11" x14ac:dyDescent="0.35">
      <c r="A20" s="398" t="s">
        <v>305</v>
      </c>
      <c r="B20" s="399" t="s">
        <v>527</v>
      </c>
      <c r="C20" s="411"/>
      <c r="D20" s="384"/>
      <c r="E20" s="448">
        <v>5.1802200000000003</v>
      </c>
      <c r="F20" s="448"/>
      <c r="G20" s="457">
        <v>-5.1802200000000003</v>
      </c>
      <c r="H20" s="460">
        <v>5</v>
      </c>
      <c r="I20" s="412">
        <v>0</v>
      </c>
      <c r="J20" s="412"/>
      <c r="K20" s="471">
        <v>5</v>
      </c>
    </row>
    <row r="21" spans="1:11" ht="14.15" customHeight="1" x14ac:dyDescent="0.35">
      <c r="A21" s="425" t="s">
        <v>306</v>
      </c>
      <c r="B21" s="399" t="s">
        <v>307</v>
      </c>
      <c r="C21" s="411">
        <v>45</v>
      </c>
      <c r="D21" s="384">
        <v>20</v>
      </c>
      <c r="E21" s="448">
        <v>9.03721</v>
      </c>
      <c r="F21" s="448"/>
      <c r="G21" s="457">
        <v>10.96279</v>
      </c>
      <c r="H21" s="460">
        <v>20</v>
      </c>
      <c r="I21" s="412">
        <v>920</v>
      </c>
      <c r="J21" s="412"/>
      <c r="K21" s="471">
        <v>20</v>
      </c>
    </row>
    <row r="22" spans="1:11" x14ac:dyDescent="0.35">
      <c r="A22" s="425" t="s">
        <v>308</v>
      </c>
      <c r="B22" s="399" t="s">
        <v>309</v>
      </c>
      <c r="C22" s="411">
        <v>850</v>
      </c>
      <c r="D22" s="384">
        <v>920</v>
      </c>
      <c r="E22" s="448"/>
      <c r="F22" s="448"/>
      <c r="G22" s="457">
        <v>920</v>
      </c>
      <c r="H22" s="460">
        <v>0</v>
      </c>
      <c r="I22" s="412"/>
      <c r="J22" s="412"/>
      <c r="K22" s="471">
        <v>0</v>
      </c>
    </row>
    <row r="23" spans="1:11" ht="14.15" customHeight="1" x14ac:dyDescent="0.35">
      <c r="A23" s="425" t="s">
        <v>326</v>
      </c>
      <c r="B23" s="399" t="s">
        <v>528</v>
      </c>
      <c r="C23" s="411"/>
      <c r="D23" s="384">
        <v>11</v>
      </c>
      <c r="E23" s="448">
        <v>11.45</v>
      </c>
      <c r="F23" s="448"/>
      <c r="G23" s="457">
        <v>-0.44999999999999929</v>
      </c>
      <c r="H23" s="460">
        <v>11</v>
      </c>
      <c r="I23" s="412">
        <v>375</v>
      </c>
      <c r="J23" s="412"/>
      <c r="K23" s="471">
        <v>11</v>
      </c>
    </row>
    <row r="24" spans="1:11" x14ac:dyDescent="0.35">
      <c r="A24" s="425" t="s">
        <v>310</v>
      </c>
      <c r="B24" s="399" t="s">
        <v>311</v>
      </c>
      <c r="C24" s="411">
        <v>8300</v>
      </c>
      <c r="D24" s="384">
        <v>8300</v>
      </c>
      <c r="E24" s="448">
        <v>0</v>
      </c>
      <c r="F24" s="448">
        <v>3096.7486599999997</v>
      </c>
      <c r="G24" s="457">
        <v>5203.2513400000007</v>
      </c>
      <c r="H24" s="460">
        <v>6715.7486599999993</v>
      </c>
      <c r="I24" s="412">
        <v>0</v>
      </c>
      <c r="J24" s="412"/>
      <c r="K24" s="471">
        <v>6715.7486599999993</v>
      </c>
    </row>
    <row r="25" spans="1:11" x14ac:dyDescent="0.35">
      <c r="A25" s="425" t="s">
        <v>312</v>
      </c>
      <c r="B25" s="399" t="s">
        <v>313</v>
      </c>
      <c r="C25" s="411">
        <v>584</v>
      </c>
      <c r="D25" s="384">
        <v>584</v>
      </c>
      <c r="E25" s="448">
        <v>-5.0541000000000018</v>
      </c>
      <c r="F25" s="448"/>
      <c r="G25" s="457">
        <v>589.05409999999995</v>
      </c>
      <c r="H25" s="460">
        <v>97</v>
      </c>
      <c r="I25" s="412">
        <v>0</v>
      </c>
      <c r="J25" s="412"/>
      <c r="K25" s="471">
        <v>97</v>
      </c>
    </row>
    <row r="26" spans="1:11" x14ac:dyDescent="0.35">
      <c r="A26" s="425" t="s">
        <v>314</v>
      </c>
      <c r="B26" s="399" t="s">
        <v>315</v>
      </c>
      <c r="C26" s="411">
        <v>0</v>
      </c>
      <c r="D26" s="384">
        <v>0</v>
      </c>
      <c r="E26" s="448"/>
      <c r="F26" s="448"/>
      <c r="G26" s="457">
        <v>0</v>
      </c>
      <c r="H26" s="460">
        <v>0</v>
      </c>
      <c r="I26" s="412">
        <v>200</v>
      </c>
      <c r="J26" s="412"/>
      <c r="K26" s="471">
        <v>0</v>
      </c>
    </row>
    <row r="27" spans="1:11" x14ac:dyDescent="0.35">
      <c r="A27" s="425" t="s">
        <v>316</v>
      </c>
      <c r="B27" s="399" t="s">
        <v>317</v>
      </c>
      <c r="C27" s="411">
        <v>200</v>
      </c>
      <c r="D27" s="384">
        <v>200</v>
      </c>
      <c r="E27" s="448">
        <v>7.4487999999999959</v>
      </c>
      <c r="F27" s="448"/>
      <c r="G27" s="457">
        <v>192.55119999999999</v>
      </c>
      <c r="H27" s="460">
        <v>75</v>
      </c>
      <c r="I27" s="412">
        <v>300</v>
      </c>
      <c r="J27" s="412"/>
      <c r="K27" s="471">
        <v>75</v>
      </c>
    </row>
    <row r="28" spans="1:11" x14ac:dyDescent="0.35">
      <c r="A28" s="425" t="s">
        <v>318</v>
      </c>
      <c r="B28" s="399" t="s">
        <v>319</v>
      </c>
      <c r="C28" s="411">
        <v>300</v>
      </c>
      <c r="D28" s="384">
        <v>300</v>
      </c>
      <c r="E28" s="448"/>
      <c r="F28" s="448"/>
      <c r="G28" s="457">
        <v>300</v>
      </c>
      <c r="H28" s="461">
        <v>0</v>
      </c>
      <c r="I28" s="412">
        <v>0</v>
      </c>
      <c r="J28" s="412"/>
      <c r="K28" s="471">
        <v>0</v>
      </c>
    </row>
    <row r="29" spans="1:11" x14ac:dyDescent="0.35">
      <c r="A29" s="398" t="s">
        <v>320</v>
      </c>
      <c r="B29" s="399" t="s">
        <v>321</v>
      </c>
      <c r="C29" s="411">
        <v>100</v>
      </c>
      <c r="D29" s="384">
        <v>100</v>
      </c>
      <c r="E29" s="448">
        <v>-14.3043</v>
      </c>
      <c r="F29" s="448"/>
      <c r="G29" s="457">
        <v>114.3043</v>
      </c>
      <c r="H29" s="460">
        <v>100</v>
      </c>
      <c r="I29" s="412">
        <v>0</v>
      </c>
      <c r="J29" s="412"/>
      <c r="K29" s="471">
        <v>100</v>
      </c>
    </row>
    <row r="30" spans="1:11" x14ac:dyDescent="0.35">
      <c r="A30" s="398" t="s">
        <v>322</v>
      </c>
      <c r="B30" s="399" t="s">
        <v>577</v>
      </c>
      <c r="C30" s="411">
        <v>1700</v>
      </c>
      <c r="D30" s="384">
        <v>500</v>
      </c>
      <c r="E30" s="448">
        <v>0</v>
      </c>
      <c r="F30" s="448"/>
      <c r="G30" s="457">
        <v>500</v>
      </c>
      <c r="H30" s="461"/>
      <c r="I30" s="412">
        <v>0</v>
      </c>
      <c r="J30" s="412"/>
      <c r="K30" s="471"/>
    </row>
    <row r="31" spans="1:11" x14ac:dyDescent="0.35">
      <c r="A31" s="398" t="s">
        <v>323</v>
      </c>
      <c r="B31" s="399" t="s">
        <v>324</v>
      </c>
      <c r="C31" s="411">
        <v>50</v>
      </c>
      <c r="D31" s="384">
        <v>50</v>
      </c>
      <c r="E31" s="448"/>
      <c r="F31" s="448"/>
      <c r="G31" s="457">
        <v>50</v>
      </c>
      <c r="H31" s="460">
        <v>50</v>
      </c>
      <c r="I31" s="412">
        <v>50</v>
      </c>
      <c r="J31" s="412"/>
      <c r="K31" s="471">
        <v>50</v>
      </c>
    </row>
    <row r="32" spans="1:11" x14ac:dyDescent="0.35">
      <c r="A32" s="398" t="s">
        <v>529</v>
      </c>
      <c r="B32" s="399" t="s">
        <v>578</v>
      </c>
      <c r="C32" s="411">
        <v>2650</v>
      </c>
      <c r="D32" s="384">
        <v>140</v>
      </c>
      <c r="E32" s="448"/>
      <c r="F32" s="448"/>
      <c r="G32" s="457">
        <v>140</v>
      </c>
      <c r="H32" s="460">
        <v>140</v>
      </c>
      <c r="I32" s="412">
        <v>0</v>
      </c>
      <c r="J32" s="412"/>
      <c r="K32" s="471">
        <v>140</v>
      </c>
    </row>
    <row r="33" spans="1:11" x14ac:dyDescent="0.35">
      <c r="A33" s="398"/>
      <c r="B33" s="399" t="s">
        <v>579</v>
      </c>
      <c r="C33" s="411"/>
      <c r="D33" s="384">
        <v>60</v>
      </c>
      <c r="E33" s="448"/>
      <c r="F33" s="448"/>
      <c r="G33" s="457">
        <v>60</v>
      </c>
      <c r="H33" s="460">
        <v>60</v>
      </c>
      <c r="I33" s="412"/>
      <c r="J33" s="412"/>
      <c r="K33" s="471">
        <v>60</v>
      </c>
    </row>
    <row r="34" spans="1:11" ht="15" thickBot="1" x14ac:dyDescent="0.4">
      <c r="A34" s="398" t="s">
        <v>580</v>
      </c>
      <c r="B34" s="399" t="s">
        <v>581</v>
      </c>
      <c r="C34" s="411">
        <v>1000</v>
      </c>
      <c r="D34" s="445">
        <v>100</v>
      </c>
      <c r="E34" s="448"/>
      <c r="F34" s="448"/>
      <c r="G34" s="457">
        <v>100</v>
      </c>
      <c r="H34" s="460">
        <v>100</v>
      </c>
      <c r="I34" s="412"/>
      <c r="J34" s="412"/>
      <c r="K34" s="471">
        <v>100</v>
      </c>
    </row>
    <row r="35" spans="1:11" ht="15" thickBot="1" x14ac:dyDescent="0.4">
      <c r="A35" s="398" t="s">
        <v>530</v>
      </c>
      <c r="B35" s="399" t="s">
        <v>582</v>
      </c>
      <c r="C35" s="445"/>
      <c r="D35" s="445">
        <v>120</v>
      </c>
      <c r="E35" s="448">
        <v>149.48097000000001</v>
      </c>
      <c r="F35" s="448"/>
      <c r="G35" s="457">
        <v>-29.480970000000013</v>
      </c>
      <c r="H35" s="460">
        <v>149</v>
      </c>
      <c r="I35" s="409">
        <v>1845</v>
      </c>
      <c r="J35" s="410"/>
      <c r="K35" s="471">
        <v>149</v>
      </c>
    </row>
    <row r="36" spans="1:11" ht="15" thickBot="1" x14ac:dyDescent="0.4">
      <c r="A36" s="398"/>
      <c r="B36" s="399"/>
      <c r="C36" s="445"/>
      <c r="D36" s="445"/>
      <c r="E36" s="449"/>
      <c r="F36" s="449"/>
      <c r="G36" s="384">
        <v>0</v>
      </c>
      <c r="H36" s="460"/>
      <c r="I36" s="431"/>
      <c r="J36" s="432"/>
      <c r="K36" s="471"/>
    </row>
    <row r="37" spans="1:11" ht="15" thickBot="1" x14ac:dyDescent="0.4">
      <c r="A37" s="499" t="s">
        <v>327</v>
      </c>
      <c r="B37" s="500"/>
      <c r="C37" s="408">
        <v>16279</v>
      </c>
      <c r="D37" s="409">
        <v>12019.8</v>
      </c>
      <c r="E37" s="426">
        <v>305.91462999999999</v>
      </c>
      <c r="F37" s="426">
        <v>3028.3069799999998</v>
      </c>
      <c r="G37" s="409">
        <v>8730.5296400000007</v>
      </c>
      <c r="H37" s="459">
        <v>8114.1486599999989</v>
      </c>
      <c r="I37" s="415"/>
      <c r="J37" s="412"/>
      <c r="K37" s="453">
        <v>8114.1486599999989</v>
      </c>
    </row>
    <row r="38" spans="1:11" x14ac:dyDescent="0.35">
      <c r="A38" s="398"/>
      <c r="C38" s="428"/>
      <c r="D38" s="429"/>
      <c r="E38" s="430"/>
      <c r="F38" s="430"/>
      <c r="G38" s="429"/>
      <c r="H38" s="462"/>
      <c r="I38" s="412">
        <v>0</v>
      </c>
      <c r="J38" s="412"/>
      <c r="K38" s="472"/>
    </row>
    <row r="39" spans="1:11" x14ac:dyDescent="0.35">
      <c r="A39" s="417" t="s">
        <v>328</v>
      </c>
      <c r="C39" s="411"/>
      <c r="D39" s="445"/>
      <c r="E39" s="450"/>
      <c r="F39" s="450"/>
      <c r="G39" s="457"/>
      <c r="H39" s="458"/>
      <c r="I39" s="412">
        <v>5</v>
      </c>
      <c r="J39" s="412"/>
      <c r="K39" s="470"/>
    </row>
    <row r="40" spans="1:11" x14ac:dyDescent="0.35">
      <c r="A40" s="398" t="s">
        <v>329</v>
      </c>
      <c r="B40" t="s">
        <v>330</v>
      </c>
      <c r="C40" s="418"/>
      <c r="D40" s="384"/>
      <c r="E40" s="448"/>
      <c r="F40" s="448"/>
      <c r="G40" s="457">
        <v>0</v>
      </c>
      <c r="H40" s="460">
        <v>0</v>
      </c>
      <c r="I40" s="412">
        <v>50</v>
      </c>
      <c r="J40" s="412"/>
      <c r="K40" s="471">
        <v>0</v>
      </c>
    </row>
    <row r="41" spans="1:11" s="270" customFormat="1" x14ac:dyDescent="0.35">
      <c r="A41" s="398" t="s">
        <v>331</v>
      </c>
      <c r="B41" t="s">
        <v>332</v>
      </c>
      <c r="C41" s="418">
        <v>43</v>
      </c>
      <c r="D41" s="384">
        <v>94</v>
      </c>
      <c r="E41" s="448">
        <v>89.160320000000013</v>
      </c>
      <c r="F41" s="448"/>
      <c r="G41" s="457">
        <v>4.8396799999999871</v>
      </c>
      <c r="H41" s="460">
        <v>89</v>
      </c>
      <c r="I41" s="412">
        <v>0</v>
      </c>
      <c r="J41" s="412"/>
      <c r="K41" s="471">
        <v>89</v>
      </c>
    </row>
    <row r="42" spans="1:11" x14ac:dyDescent="0.35">
      <c r="A42" s="398" t="s">
        <v>333</v>
      </c>
      <c r="B42" t="s">
        <v>334</v>
      </c>
      <c r="C42" s="418">
        <v>50</v>
      </c>
      <c r="D42" s="384">
        <v>490</v>
      </c>
      <c r="E42" s="448"/>
      <c r="F42" s="448"/>
      <c r="G42" s="457">
        <v>490</v>
      </c>
      <c r="H42" s="460">
        <v>440</v>
      </c>
      <c r="I42" s="412"/>
      <c r="J42" s="412"/>
      <c r="K42" s="471">
        <v>440</v>
      </c>
    </row>
    <row r="43" spans="1:11" x14ac:dyDescent="0.35">
      <c r="A43" s="398" t="s">
        <v>335</v>
      </c>
      <c r="B43" t="s">
        <v>336</v>
      </c>
      <c r="C43" s="418">
        <v>647</v>
      </c>
      <c r="D43" s="384">
        <v>647</v>
      </c>
      <c r="E43" s="448">
        <v>44.162750000000003</v>
      </c>
      <c r="F43" s="448"/>
      <c r="G43" s="457">
        <v>602.83725000000004</v>
      </c>
      <c r="H43" s="463">
        <v>647</v>
      </c>
      <c r="I43" s="412"/>
      <c r="J43" s="412"/>
      <c r="K43" s="473">
        <v>647</v>
      </c>
    </row>
    <row r="44" spans="1:11" x14ac:dyDescent="0.35">
      <c r="A44" s="398" t="s">
        <v>337</v>
      </c>
      <c r="B44" t="s">
        <v>338</v>
      </c>
      <c r="C44" s="418"/>
      <c r="D44" s="384">
        <v>56</v>
      </c>
      <c r="E44" s="448">
        <v>56.081249999999997</v>
      </c>
      <c r="F44" s="448"/>
      <c r="G44" s="457">
        <v>-8.1249999999997158E-2</v>
      </c>
      <c r="H44" s="460">
        <v>56</v>
      </c>
      <c r="I44" s="383"/>
      <c r="J44" s="412"/>
      <c r="K44" s="471">
        <v>56</v>
      </c>
    </row>
    <row r="45" spans="1:11" ht="14.15" customHeight="1" x14ac:dyDescent="0.35">
      <c r="A45" s="398" t="s">
        <v>339</v>
      </c>
      <c r="B45" t="s">
        <v>340</v>
      </c>
      <c r="C45" s="418"/>
      <c r="D45" s="384">
        <v>17.399999999999999</v>
      </c>
      <c r="E45" s="448">
        <v>17.399999999999999</v>
      </c>
      <c r="F45" s="448"/>
      <c r="G45" s="457">
        <v>0</v>
      </c>
      <c r="H45" s="460">
        <v>17</v>
      </c>
      <c r="J45" s="412"/>
      <c r="K45" s="471">
        <v>17</v>
      </c>
    </row>
    <row r="46" spans="1:11" x14ac:dyDescent="0.35">
      <c r="A46" s="398" t="s">
        <v>531</v>
      </c>
      <c r="B46" t="s">
        <v>341</v>
      </c>
      <c r="C46" s="418"/>
      <c r="D46" s="384">
        <v>230</v>
      </c>
      <c r="E46" s="448">
        <v>135.62567999999999</v>
      </c>
      <c r="F46" s="448"/>
      <c r="G46" s="457">
        <v>94.374320000000012</v>
      </c>
      <c r="H46" s="463">
        <v>150</v>
      </c>
      <c r="J46" s="412"/>
      <c r="K46" s="473">
        <v>150</v>
      </c>
    </row>
    <row r="47" spans="1:11" x14ac:dyDescent="0.35">
      <c r="B47" t="s">
        <v>532</v>
      </c>
      <c r="C47" s="398"/>
      <c r="E47" s="448"/>
      <c r="F47" s="448"/>
      <c r="G47" s="457">
        <v>0</v>
      </c>
      <c r="H47" s="424"/>
      <c r="J47" s="412"/>
      <c r="K47" s="474"/>
    </row>
    <row r="48" spans="1:11" ht="16.5" customHeight="1" x14ac:dyDescent="0.35">
      <c r="B48" t="s">
        <v>533</v>
      </c>
      <c r="C48" s="398"/>
      <c r="E48" s="448"/>
      <c r="F48" s="448"/>
      <c r="G48" s="457">
        <v>0</v>
      </c>
      <c r="H48" s="424"/>
      <c r="J48" s="412"/>
      <c r="K48" s="474"/>
    </row>
    <row r="49" spans="1:11" ht="16.5" customHeight="1" x14ac:dyDescent="0.35">
      <c r="B49" t="s">
        <v>534</v>
      </c>
      <c r="C49" s="398"/>
      <c r="E49" s="448"/>
      <c r="F49" s="448"/>
      <c r="G49" s="457"/>
      <c r="H49" s="424"/>
      <c r="I49" s="412"/>
      <c r="J49" s="412"/>
      <c r="K49" s="474"/>
    </row>
    <row r="50" spans="1:11" ht="16.5" customHeight="1" x14ac:dyDescent="0.35">
      <c r="C50" s="398"/>
      <c r="E50" s="448"/>
      <c r="F50" s="448"/>
      <c r="H50" s="424"/>
      <c r="I50" s="412">
        <v>-23</v>
      </c>
      <c r="J50" s="412"/>
      <c r="K50" s="474"/>
    </row>
    <row r="51" spans="1:11" ht="16.5" customHeight="1" x14ac:dyDescent="0.35">
      <c r="A51" s="417" t="s">
        <v>342</v>
      </c>
      <c r="C51" s="418"/>
      <c r="D51" s="384"/>
      <c r="E51" s="448"/>
      <c r="F51" s="448"/>
      <c r="G51" s="457"/>
      <c r="H51" s="460"/>
      <c r="I51" s="412">
        <v>84</v>
      </c>
      <c r="J51" s="412"/>
      <c r="K51" s="471"/>
    </row>
    <row r="52" spans="1:11" ht="16.5" customHeight="1" x14ac:dyDescent="0.35">
      <c r="A52" s="398" t="s">
        <v>343</v>
      </c>
      <c r="B52" t="s">
        <v>344</v>
      </c>
      <c r="C52" s="418">
        <v>272</v>
      </c>
      <c r="D52" s="384">
        <v>272</v>
      </c>
      <c r="E52" s="448">
        <v>248.44854000000001</v>
      </c>
      <c r="F52" s="448"/>
      <c r="G52" s="457">
        <v>23.551459999999992</v>
      </c>
      <c r="H52" s="460">
        <v>295</v>
      </c>
      <c r="I52" s="412">
        <v>0</v>
      </c>
      <c r="J52" s="412"/>
      <c r="K52" s="471">
        <v>295</v>
      </c>
    </row>
    <row r="53" spans="1:11" x14ac:dyDescent="0.35">
      <c r="A53" s="398" t="s">
        <v>345</v>
      </c>
      <c r="B53" t="s">
        <v>346</v>
      </c>
      <c r="C53" s="418">
        <v>84</v>
      </c>
      <c r="D53" s="384">
        <v>84</v>
      </c>
      <c r="E53" s="448">
        <v>0</v>
      </c>
      <c r="F53" s="448"/>
      <c r="G53" s="457">
        <v>84</v>
      </c>
      <c r="H53" s="460">
        <v>74</v>
      </c>
      <c r="I53" s="412">
        <v>4</v>
      </c>
      <c r="J53" s="412"/>
      <c r="K53" s="471">
        <v>74</v>
      </c>
    </row>
    <row r="54" spans="1:11" ht="17.149999999999999" customHeight="1" x14ac:dyDescent="0.35">
      <c r="A54" s="398" t="s">
        <v>347</v>
      </c>
      <c r="B54" t="s">
        <v>348</v>
      </c>
      <c r="C54" s="418"/>
      <c r="D54" s="384"/>
      <c r="E54" s="448"/>
      <c r="F54" s="448"/>
      <c r="G54" s="457">
        <v>0</v>
      </c>
      <c r="H54" s="460">
        <v>0</v>
      </c>
      <c r="I54" s="412">
        <v>-100</v>
      </c>
      <c r="J54" s="412"/>
      <c r="K54" s="471">
        <v>0</v>
      </c>
    </row>
    <row r="55" spans="1:11" x14ac:dyDescent="0.35">
      <c r="A55" s="398" t="s">
        <v>349</v>
      </c>
      <c r="B55" t="s">
        <v>350</v>
      </c>
      <c r="C55" s="418">
        <v>1744</v>
      </c>
      <c r="D55" s="384">
        <v>85</v>
      </c>
      <c r="E55" s="448">
        <v>15.266489999999999</v>
      </c>
      <c r="F55" s="448"/>
      <c r="G55" s="457">
        <v>69.733509999999995</v>
      </c>
      <c r="H55" s="460">
        <v>64</v>
      </c>
      <c r="I55" s="383"/>
      <c r="J55" s="412"/>
      <c r="K55" s="471">
        <v>64</v>
      </c>
    </row>
    <row r="56" spans="1:11" x14ac:dyDescent="0.35">
      <c r="A56" s="398" t="s">
        <v>349</v>
      </c>
      <c r="B56" t="s">
        <v>544</v>
      </c>
      <c r="C56" s="418"/>
      <c r="D56" s="384">
        <v>345</v>
      </c>
      <c r="E56" s="448"/>
      <c r="F56" s="448"/>
      <c r="G56" s="457">
        <v>345</v>
      </c>
      <c r="H56" s="460">
        <v>134</v>
      </c>
      <c r="I56" s="383"/>
      <c r="J56" s="412"/>
      <c r="K56" s="471">
        <v>134</v>
      </c>
    </row>
    <row r="57" spans="1:11" x14ac:dyDescent="0.35">
      <c r="A57" s="398" t="s">
        <v>351</v>
      </c>
      <c r="B57" t="s">
        <v>352</v>
      </c>
      <c r="C57" s="418"/>
      <c r="D57" s="384"/>
      <c r="E57" s="448">
        <v>-93.437479999999994</v>
      </c>
      <c r="F57" s="448"/>
      <c r="G57" s="457">
        <v>93.437479999999994</v>
      </c>
      <c r="H57" s="460">
        <v>93</v>
      </c>
      <c r="I57" s="383"/>
      <c r="J57" s="412"/>
      <c r="K57" s="471">
        <v>93</v>
      </c>
    </row>
    <row r="58" spans="1:11" x14ac:dyDescent="0.35">
      <c r="A58" s="398" t="s">
        <v>353</v>
      </c>
      <c r="B58" t="s">
        <v>354</v>
      </c>
      <c r="C58" s="418">
        <v>50</v>
      </c>
      <c r="D58" s="384">
        <v>50</v>
      </c>
      <c r="E58" s="448"/>
      <c r="F58" s="448"/>
      <c r="G58" s="457">
        <v>50</v>
      </c>
      <c r="H58" s="460">
        <v>50</v>
      </c>
      <c r="I58" s="383"/>
      <c r="J58" s="412"/>
      <c r="K58" s="471">
        <v>50</v>
      </c>
    </row>
    <row r="59" spans="1:11" x14ac:dyDescent="0.35">
      <c r="A59" s="398" t="s">
        <v>355</v>
      </c>
      <c r="B59" t="s">
        <v>356</v>
      </c>
      <c r="C59" s="418">
        <v>500</v>
      </c>
      <c r="D59" s="384">
        <v>500</v>
      </c>
      <c r="E59" s="448"/>
      <c r="F59" s="448"/>
      <c r="G59" s="457">
        <v>500</v>
      </c>
      <c r="H59" s="460">
        <v>369</v>
      </c>
      <c r="I59" s="412"/>
      <c r="J59" s="412"/>
      <c r="K59" s="471">
        <v>369</v>
      </c>
    </row>
    <row r="60" spans="1:11" x14ac:dyDescent="0.35">
      <c r="A60" s="398" t="s">
        <v>357</v>
      </c>
      <c r="B60" t="s">
        <v>358</v>
      </c>
      <c r="C60" s="418">
        <v>49</v>
      </c>
      <c r="D60" s="384">
        <v>49.5</v>
      </c>
      <c r="E60" s="448">
        <v>28.875</v>
      </c>
      <c r="F60" s="448"/>
      <c r="G60" s="457">
        <v>20.625</v>
      </c>
      <c r="H60" s="460">
        <v>50</v>
      </c>
      <c r="I60" s="383"/>
      <c r="J60" s="412"/>
      <c r="K60" s="471">
        <v>50</v>
      </c>
    </row>
    <row r="61" spans="1:11" x14ac:dyDescent="0.35">
      <c r="A61" s="398" t="s">
        <v>535</v>
      </c>
      <c r="B61" t="s">
        <v>536</v>
      </c>
      <c r="C61" s="418"/>
      <c r="D61" s="384">
        <v>470</v>
      </c>
      <c r="E61" s="448">
        <v>0</v>
      </c>
      <c r="F61" s="448"/>
      <c r="G61" s="457">
        <v>470</v>
      </c>
      <c r="H61" s="460">
        <v>514</v>
      </c>
      <c r="I61" s="383"/>
      <c r="J61" s="412"/>
      <c r="K61" s="471">
        <v>514</v>
      </c>
    </row>
    <row r="62" spans="1:11" x14ac:dyDescent="0.35">
      <c r="A62" s="398" t="s">
        <v>359</v>
      </c>
      <c r="B62" t="s">
        <v>360</v>
      </c>
      <c r="C62" s="418">
        <v>400</v>
      </c>
      <c r="D62" s="384">
        <v>0</v>
      </c>
      <c r="E62" s="448"/>
      <c r="F62" s="448"/>
      <c r="G62" s="457">
        <v>0</v>
      </c>
      <c r="H62" s="460">
        <v>0</v>
      </c>
      <c r="I62" s="383"/>
      <c r="J62" s="412"/>
      <c r="K62" s="471">
        <v>0</v>
      </c>
    </row>
    <row r="63" spans="1:11" x14ac:dyDescent="0.35">
      <c r="A63" s="398" t="s">
        <v>537</v>
      </c>
      <c r="B63" t="s">
        <v>538</v>
      </c>
      <c r="C63" s="418">
        <v>276</v>
      </c>
      <c r="D63" s="384">
        <v>10</v>
      </c>
      <c r="E63" s="448">
        <v>0</v>
      </c>
      <c r="F63" s="448"/>
      <c r="G63" s="457">
        <v>10</v>
      </c>
      <c r="H63" s="460">
        <v>0</v>
      </c>
      <c r="I63" s="383"/>
      <c r="J63" s="412"/>
      <c r="K63" s="471">
        <v>0</v>
      </c>
    </row>
    <row r="64" spans="1:11" x14ac:dyDescent="0.35">
      <c r="A64" s="398" t="s">
        <v>539</v>
      </c>
      <c r="B64" t="s">
        <v>540</v>
      </c>
      <c r="C64" s="418">
        <v>30</v>
      </c>
      <c r="D64" s="384">
        <v>30</v>
      </c>
      <c r="E64" s="448"/>
      <c r="F64" s="448"/>
      <c r="G64" s="457">
        <v>30</v>
      </c>
      <c r="H64" s="460">
        <v>30</v>
      </c>
      <c r="I64" s="383"/>
      <c r="J64" s="412"/>
      <c r="K64" s="471">
        <v>30</v>
      </c>
    </row>
    <row r="65" spans="1:11" ht="15" thickBot="1" x14ac:dyDescent="0.4">
      <c r="A65" s="398" t="s">
        <v>541</v>
      </c>
      <c r="B65" t="s">
        <v>542</v>
      </c>
      <c r="C65" s="418">
        <v>50</v>
      </c>
      <c r="D65" s="384">
        <v>26.9</v>
      </c>
      <c r="E65" s="448"/>
      <c r="F65" s="448"/>
      <c r="G65" s="457">
        <v>26.9</v>
      </c>
      <c r="H65" s="460">
        <v>26.9</v>
      </c>
      <c r="I65" s="437"/>
      <c r="J65" s="438"/>
      <c r="K65" s="471">
        <v>26.9</v>
      </c>
    </row>
    <row r="66" spans="1:11" ht="16.5" customHeight="1" thickBot="1" x14ac:dyDescent="0.4">
      <c r="A66" s="398" t="s">
        <v>583</v>
      </c>
      <c r="B66" s="399" t="s">
        <v>584</v>
      </c>
      <c r="C66" s="418"/>
      <c r="D66" s="384"/>
      <c r="E66" s="448"/>
      <c r="F66" s="448"/>
      <c r="G66" s="457">
        <v>0</v>
      </c>
      <c r="H66" s="460">
        <v>20</v>
      </c>
      <c r="I66" s="416">
        <v>20</v>
      </c>
      <c r="J66" s="410"/>
      <c r="K66" s="471">
        <v>20</v>
      </c>
    </row>
    <row r="67" spans="1:11" ht="16.5" customHeight="1" x14ac:dyDescent="0.35">
      <c r="A67" s="398"/>
      <c r="B67" t="s">
        <v>585</v>
      </c>
      <c r="C67" s="418"/>
      <c r="D67" s="384"/>
      <c r="E67" s="448"/>
      <c r="F67" s="448"/>
      <c r="G67" s="457"/>
      <c r="H67" s="460">
        <v>15</v>
      </c>
      <c r="I67" s="440"/>
      <c r="J67" s="432"/>
      <c r="K67" s="471">
        <v>15</v>
      </c>
    </row>
    <row r="68" spans="1:11" s="270" customFormat="1" x14ac:dyDescent="0.35">
      <c r="A68" s="398" t="s">
        <v>586</v>
      </c>
      <c r="B68" t="s">
        <v>543</v>
      </c>
      <c r="C68" s="418"/>
      <c r="D68" s="384"/>
      <c r="E68" s="448"/>
      <c r="F68" s="448"/>
      <c r="G68" s="457">
        <v>0</v>
      </c>
      <c r="H68" s="460">
        <v>1581</v>
      </c>
      <c r="I68" s="423"/>
      <c r="J68" s="412"/>
      <c r="K68" s="471">
        <v>1581</v>
      </c>
    </row>
    <row r="69" spans="1:11" x14ac:dyDescent="0.35">
      <c r="A69" s="398"/>
      <c r="C69" s="418"/>
      <c r="D69" s="384"/>
      <c r="E69" s="448"/>
      <c r="F69" s="448"/>
      <c r="G69" s="457"/>
      <c r="H69" s="460"/>
      <c r="I69" s="475"/>
      <c r="J69" s="412"/>
      <c r="K69" s="471"/>
    </row>
    <row r="70" spans="1:11" ht="15" thickBot="1" x14ac:dyDescent="0.4">
      <c r="A70" s="398"/>
      <c r="C70" s="433"/>
      <c r="D70" s="434"/>
      <c r="E70" s="435"/>
      <c r="F70" s="435"/>
      <c r="G70" s="436"/>
      <c r="H70" s="464"/>
      <c r="I70" s="412"/>
      <c r="J70" s="412"/>
      <c r="K70" s="476"/>
    </row>
    <row r="71" spans="1:11" ht="15" thickBot="1" x14ac:dyDescent="0.4">
      <c r="A71" s="499" t="s">
        <v>361</v>
      </c>
      <c r="B71" s="500"/>
      <c r="C71" s="416">
        <v>4195</v>
      </c>
      <c r="D71" s="416">
        <v>3456.8</v>
      </c>
      <c r="E71" s="416">
        <v>541.58255000000008</v>
      </c>
      <c r="F71" s="416">
        <v>0</v>
      </c>
      <c r="G71" s="416">
        <v>2915.2174500000006</v>
      </c>
      <c r="H71" s="465">
        <v>4714.8999999999996</v>
      </c>
      <c r="I71" s="412"/>
      <c r="J71" s="412"/>
      <c r="K71" s="454">
        <v>4714.8999999999996</v>
      </c>
    </row>
    <row r="72" spans="1:11" x14ac:dyDescent="0.35">
      <c r="C72" s="391"/>
      <c r="D72" s="439"/>
      <c r="E72" s="439"/>
      <c r="F72" s="439"/>
      <c r="G72" s="439"/>
      <c r="H72" s="466"/>
      <c r="I72" s="412">
        <v>0</v>
      </c>
      <c r="J72" s="412"/>
      <c r="K72" s="477"/>
    </row>
    <row r="73" spans="1:11" x14ac:dyDescent="0.35">
      <c r="A73" s="419" t="s">
        <v>362</v>
      </c>
      <c r="B73" s="451"/>
      <c r="C73" s="418"/>
      <c r="D73" s="384"/>
      <c r="E73" s="449"/>
      <c r="F73" s="449"/>
      <c r="G73" s="384"/>
      <c r="H73" s="460"/>
      <c r="I73" s="412"/>
      <c r="J73" s="412"/>
      <c r="K73" s="471"/>
    </row>
    <row r="74" spans="1:11" ht="18" hidden="1" customHeight="1" x14ac:dyDescent="0.35">
      <c r="A74" s="398" t="s">
        <v>545</v>
      </c>
      <c r="B74" s="452" t="s">
        <v>546</v>
      </c>
      <c r="C74" s="418">
        <v>235</v>
      </c>
      <c r="D74" s="384">
        <v>115.2</v>
      </c>
      <c r="E74" s="448">
        <v>0</v>
      </c>
      <c r="F74" s="448">
        <v>21.856939999999998</v>
      </c>
      <c r="G74" s="384">
        <v>93.343060000000008</v>
      </c>
      <c r="H74" s="460">
        <v>128.85694000000001</v>
      </c>
      <c r="I74" s="412">
        <v>0</v>
      </c>
      <c r="J74" s="412"/>
      <c r="K74" s="471">
        <v>128.85694000000001</v>
      </c>
    </row>
    <row r="75" spans="1:11" ht="18" customHeight="1" x14ac:dyDescent="0.35">
      <c r="A75" s="398" t="s">
        <v>366</v>
      </c>
      <c r="B75" s="452" t="s">
        <v>367</v>
      </c>
      <c r="C75" s="418">
        <v>44</v>
      </c>
      <c r="D75" s="384">
        <v>20</v>
      </c>
      <c r="E75" s="448">
        <v>7.3350299999999997</v>
      </c>
      <c r="F75" s="448">
        <v>5.1529999999999999E-2</v>
      </c>
      <c r="G75" s="384">
        <v>12.613440000000001</v>
      </c>
      <c r="H75" s="460">
        <v>20</v>
      </c>
      <c r="I75" s="412"/>
      <c r="J75" s="412"/>
      <c r="K75" s="471">
        <v>20</v>
      </c>
    </row>
    <row r="76" spans="1:11" ht="19.5" customHeight="1" x14ac:dyDescent="0.35">
      <c r="A76" s="398" t="s">
        <v>587</v>
      </c>
      <c r="B76" s="452" t="s">
        <v>368</v>
      </c>
      <c r="C76" s="418">
        <v>72</v>
      </c>
      <c r="D76" s="384">
        <v>311.18</v>
      </c>
      <c r="E76" s="448"/>
      <c r="F76" s="448"/>
      <c r="G76" s="384">
        <v>311.18</v>
      </c>
      <c r="H76" s="460">
        <v>311</v>
      </c>
      <c r="I76" s="412">
        <v>0</v>
      </c>
      <c r="J76" s="412"/>
      <c r="K76" s="471">
        <v>311</v>
      </c>
    </row>
    <row r="77" spans="1:11" ht="31.5" hidden="1" customHeight="1" x14ac:dyDescent="0.35">
      <c r="A77" s="419"/>
      <c r="B77" s="452" t="s">
        <v>363</v>
      </c>
      <c r="C77" s="418"/>
      <c r="D77" s="384"/>
      <c r="E77" s="448"/>
      <c r="F77" s="448"/>
      <c r="G77" s="384">
        <v>0</v>
      </c>
      <c r="H77" s="461">
        <v>200</v>
      </c>
      <c r="I77" s="412"/>
      <c r="J77" s="412"/>
      <c r="K77" s="471">
        <v>200</v>
      </c>
    </row>
    <row r="78" spans="1:11" ht="15" thickBot="1" x14ac:dyDescent="0.4">
      <c r="A78" s="398" t="s">
        <v>588</v>
      </c>
      <c r="B78" s="452" t="s">
        <v>547</v>
      </c>
      <c r="C78" s="418"/>
      <c r="D78" s="384">
        <v>0</v>
      </c>
      <c r="E78" s="448"/>
      <c r="F78" s="448">
        <v>11.859</v>
      </c>
      <c r="G78" s="384"/>
      <c r="H78" s="460">
        <v>12</v>
      </c>
      <c r="I78" s="437"/>
      <c r="J78" s="438"/>
      <c r="K78" s="471">
        <v>12</v>
      </c>
    </row>
    <row r="79" spans="1:11" s="270" customFormat="1" ht="15" thickBot="1" x14ac:dyDescent="0.4">
      <c r="A79" s="398" t="s">
        <v>364</v>
      </c>
      <c r="B79" s="452" t="s">
        <v>365</v>
      </c>
      <c r="C79" s="418"/>
      <c r="D79" s="384"/>
      <c r="E79" s="448"/>
      <c r="F79" s="448"/>
      <c r="G79" s="384">
        <v>0</v>
      </c>
      <c r="H79" s="460"/>
      <c r="I79" s="416">
        <v>0</v>
      </c>
      <c r="J79" s="410"/>
      <c r="K79" s="471"/>
    </row>
    <row r="80" spans="1:11" ht="15" thickBot="1" x14ac:dyDescent="0.4">
      <c r="A80" s="398"/>
      <c r="B80" s="452"/>
      <c r="C80" s="418"/>
      <c r="D80" s="384"/>
      <c r="E80" s="448"/>
      <c r="F80" s="448"/>
      <c r="G80" s="384"/>
      <c r="H80" s="460"/>
      <c r="I80" s="412"/>
      <c r="J80" s="412"/>
      <c r="K80" s="471"/>
    </row>
    <row r="81" spans="1:11" s="270" customFormat="1" ht="15" thickBot="1" x14ac:dyDescent="0.4">
      <c r="A81" s="414" t="s">
        <v>369</v>
      </c>
      <c r="B81"/>
      <c r="C81" s="418"/>
      <c r="D81" s="384"/>
      <c r="E81" s="448"/>
      <c r="F81" s="448"/>
      <c r="G81" s="384"/>
      <c r="H81" s="460"/>
      <c r="I81" s="421" t="e">
        <v>#REF!</v>
      </c>
      <c r="J81" s="422"/>
      <c r="K81" s="471"/>
    </row>
    <row r="82" spans="1:11" s="270" customFormat="1" ht="15" thickBot="1" x14ac:dyDescent="0.4">
      <c r="A82" s="398"/>
      <c r="B82"/>
      <c r="C82" s="441"/>
      <c r="D82" s="442"/>
      <c r="E82" s="443"/>
      <c r="F82" s="443"/>
      <c r="G82" s="442"/>
      <c r="H82" s="467"/>
      <c r="I82" s="386"/>
      <c r="J82" s="475"/>
      <c r="K82" s="478"/>
    </row>
    <row r="83" spans="1:11" s="270" customFormat="1" ht="15" thickBot="1" x14ac:dyDescent="0.4">
      <c r="A83" s="499" t="s">
        <v>370</v>
      </c>
      <c r="B83" s="500"/>
      <c r="C83" s="416">
        <v>351</v>
      </c>
      <c r="D83" s="416">
        <v>446.38</v>
      </c>
      <c r="E83" s="426">
        <v>7.3350299999999997</v>
      </c>
      <c r="F83" s="426">
        <v>33.767469999999996</v>
      </c>
      <c r="G83" s="416">
        <v>417.13650000000001</v>
      </c>
      <c r="H83" s="465">
        <v>671.85694000000001</v>
      </c>
      <c r="I83" s="386"/>
      <c r="J83" s="475"/>
      <c r="K83" s="454">
        <v>671.85694000000001</v>
      </c>
    </row>
    <row r="84" spans="1:11" s="270" customFormat="1" ht="15" thickBot="1" x14ac:dyDescent="0.4">
      <c r="A84" s="398"/>
      <c r="B84" s="399"/>
      <c r="C84" s="418"/>
      <c r="D84" s="384"/>
      <c r="E84" s="457"/>
      <c r="F84" s="457"/>
      <c r="G84" s="384"/>
      <c r="H84" s="384"/>
      <c r="I84" s="386"/>
      <c r="J84" s="475"/>
      <c r="K84" s="479"/>
    </row>
    <row r="85" spans="1:11" ht="15" thickBot="1" x14ac:dyDescent="0.4">
      <c r="A85" s="502" t="s">
        <v>371</v>
      </c>
      <c r="B85" s="503"/>
      <c r="C85" s="420">
        <v>22458</v>
      </c>
      <c r="D85" s="420">
        <v>18526.98</v>
      </c>
      <c r="E85" s="427">
        <v>854.83221000000003</v>
      </c>
      <c r="F85" s="427">
        <v>4907.0605999999998</v>
      </c>
      <c r="G85" s="420">
        <v>12821.897440000001</v>
      </c>
      <c r="H85" s="465">
        <v>15979.905599999998</v>
      </c>
      <c r="I85" s="444"/>
      <c r="J85" s="437"/>
      <c r="K85" s="480">
        <v>15979.905599999998</v>
      </c>
    </row>
    <row r="86" spans="1:11" s="385" customFormat="1" hidden="1" x14ac:dyDescent="0.35">
      <c r="A86"/>
      <c r="B86" s="270"/>
      <c r="C86" s="387"/>
      <c r="D86" s="388"/>
      <c r="E86" s="388"/>
      <c r="F86" s="388"/>
      <c r="G86" s="388"/>
      <c r="H86"/>
      <c r="I86"/>
      <c r="J86" s="383"/>
    </row>
    <row r="87" spans="1:11" s="385" customFormat="1" hidden="1" x14ac:dyDescent="0.35">
      <c r="A87"/>
      <c r="B87"/>
      <c r="C87"/>
      <c r="D87" s="388"/>
      <c r="E87" s="388"/>
      <c r="F87" s="389"/>
      <c r="G87" s="388"/>
      <c r="H87"/>
      <c r="I87"/>
      <c r="J87" s="383"/>
    </row>
    <row r="88" spans="1:11" s="385" customFormat="1" hidden="1" x14ac:dyDescent="0.35">
      <c r="A88"/>
      <c r="B88"/>
      <c r="C88"/>
      <c r="D88" s="388"/>
      <c r="E88" s="388"/>
      <c r="F88" s="388"/>
      <c r="G88" s="388"/>
      <c r="H88"/>
      <c r="I88" s="388"/>
      <c r="J88" s="383"/>
    </row>
    <row r="89" spans="1:11" s="385" customFormat="1" hidden="1" x14ac:dyDescent="0.35">
      <c r="A89"/>
      <c r="B89"/>
      <c r="C89"/>
      <c r="D89" s="388"/>
      <c r="E89" s="388"/>
      <c r="F89" s="388"/>
      <c r="G89" s="388"/>
      <c r="H89"/>
      <c r="I89"/>
      <c r="J89" s="383"/>
    </row>
    <row r="90" spans="1:11" s="385" customFormat="1" hidden="1" x14ac:dyDescent="0.35">
      <c r="A90"/>
      <c r="B90"/>
      <c r="C90"/>
      <c r="D90" s="388"/>
      <c r="E90" s="388"/>
      <c r="F90" s="390"/>
      <c r="G90" s="388"/>
      <c r="H90"/>
      <c r="I90"/>
      <c r="J90" s="383"/>
    </row>
    <row r="91" spans="1:11" s="385" customFormat="1" hidden="1" x14ac:dyDescent="0.35">
      <c r="A91"/>
      <c r="B91"/>
      <c r="C91"/>
      <c r="D91" s="388"/>
      <c r="E91" s="388"/>
      <c r="F91" s="388"/>
      <c r="G91" s="388"/>
      <c r="H91"/>
      <c r="I91" s="388"/>
      <c r="J91" s="383"/>
    </row>
    <row r="92" spans="1:11" s="385" customFormat="1" hidden="1" x14ac:dyDescent="0.35">
      <c r="A92"/>
      <c r="B92"/>
      <c r="C92"/>
      <c r="D92" s="388"/>
      <c r="E92" s="388"/>
      <c r="F92" s="388"/>
      <c r="G92" s="388"/>
      <c r="H92"/>
      <c r="I92" s="384"/>
      <c r="J92" s="383"/>
    </row>
    <row r="93" spans="1:11" s="385" customFormat="1" hidden="1" x14ac:dyDescent="0.35">
      <c r="A93"/>
      <c r="B93"/>
      <c r="C93"/>
      <c r="D93" s="388"/>
      <c r="E93" s="388"/>
      <c r="F93" s="388"/>
      <c r="G93" s="388"/>
      <c r="H93"/>
      <c r="I93"/>
      <c r="J93" s="383"/>
    </row>
    <row r="94" spans="1:11" s="385" customFormat="1" hidden="1" x14ac:dyDescent="0.35">
      <c r="A94"/>
      <c r="B94"/>
      <c r="C94"/>
      <c r="D94" s="388"/>
      <c r="E94" s="388"/>
      <c r="F94"/>
      <c r="G94" s="388"/>
      <c r="H94"/>
      <c r="I94" s="388"/>
      <c r="J94" s="383"/>
    </row>
    <row r="95" spans="1:11" s="385" customFormat="1" hidden="1" x14ac:dyDescent="0.35">
      <c r="A95"/>
      <c r="B95" s="270"/>
      <c r="C95"/>
      <c r="D95" s="388"/>
      <c r="E95" s="388"/>
      <c r="F95" s="388"/>
      <c r="G95" s="388"/>
      <c r="H95"/>
      <c r="I95"/>
      <c r="J95" s="383"/>
    </row>
    <row r="96" spans="1:11" s="385" customFormat="1" hidden="1" x14ac:dyDescent="0.35">
      <c r="A96"/>
      <c r="B96" s="270"/>
      <c r="C96"/>
      <c r="D96" s="390"/>
      <c r="E96" s="390"/>
      <c r="F96" s="390"/>
      <c r="G96" s="390"/>
      <c r="H96"/>
      <c r="I96" s="386"/>
      <c r="J96" s="383"/>
    </row>
    <row r="97" spans="1:10" s="385" customFormat="1" hidden="1" x14ac:dyDescent="0.35">
      <c r="A97"/>
      <c r="B97" s="270"/>
      <c r="C97"/>
      <c r="D97" s="384"/>
      <c r="E97" s="384"/>
      <c r="F97"/>
      <c r="G97" s="384"/>
      <c r="H97"/>
      <c r="I97"/>
      <c r="J97" s="383"/>
    </row>
    <row r="98" spans="1:10" s="385" customFormat="1" hidden="1" x14ac:dyDescent="0.35">
      <c r="A98"/>
      <c r="B98"/>
      <c r="C98"/>
      <c r="D98"/>
      <c r="E98"/>
      <c r="F98"/>
      <c r="G98"/>
      <c r="H98"/>
      <c r="I98"/>
      <c r="J98" s="383"/>
    </row>
    <row r="99" spans="1:10" hidden="1" x14ac:dyDescent="0.35"/>
    <row r="100" spans="1:10" s="385" customFormat="1" hidden="1" x14ac:dyDescent="0.35">
      <c r="A100"/>
      <c r="B100"/>
      <c r="C100"/>
      <c r="D100"/>
      <c r="E100"/>
      <c r="F100"/>
      <c r="G100"/>
      <c r="H100"/>
      <c r="I100"/>
      <c r="J100" s="383"/>
    </row>
    <row r="101" spans="1:10" hidden="1" x14ac:dyDescent="0.35"/>
    <row r="102" spans="1:10" hidden="1" x14ac:dyDescent="0.35"/>
    <row r="103" spans="1:10" hidden="1" x14ac:dyDescent="0.35"/>
    <row r="104" spans="1:10" hidden="1" x14ac:dyDescent="0.35"/>
    <row r="105" spans="1:10" hidden="1" x14ac:dyDescent="0.35"/>
    <row r="106" spans="1:10" hidden="1" x14ac:dyDescent="0.35"/>
    <row r="107" spans="1:10" hidden="1" x14ac:dyDescent="0.35"/>
    <row r="108" spans="1:10" hidden="1" x14ac:dyDescent="0.35"/>
    <row r="109" spans="1:10" hidden="1" x14ac:dyDescent="0.35"/>
    <row r="110" spans="1:10" hidden="1" x14ac:dyDescent="0.35"/>
    <row r="111" spans="1:10" hidden="1" x14ac:dyDescent="0.35"/>
    <row r="112" spans="1:10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</sheetData>
  <mergeCells count="17">
    <mergeCell ref="A1:J1"/>
    <mergeCell ref="A2:J2"/>
    <mergeCell ref="A3:J3"/>
    <mergeCell ref="A4:J4"/>
    <mergeCell ref="E5:E6"/>
    <mergeCell ref="A83:B83"/>
    <mergeCell ref="A85:B85"/>
    <mergeCell ref="F5:F6"/>
    <mergeCell ref="A6:B6"/>
    <mergeCell ref="G6:G7"/>
    <mergeCell ref="K6:K7"/>
    <mergeCell ref="A14:B14"/>
    <mergeCell ref="J6:J7"/>
    <mergeCell ref="A37:B37"/>
    <mergeCell ref="A71:B71"/>
    <mergeCell ref="H6:H7"/>
    <mergeCell ref="I6:I7"/>
  </mergeCells>
  <pageMargins left="0.25" right="0.25" top="0.75" bottom="0.75" header="0.3" footer="0.3"/>
  <pageSetup paperSize="9" scale="4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b64de6-c8c9-406d-a029-5bd344b87dc1">
      <Value>285</Value>
      <Value>37</Value>
      <Value>87</Value>
      <Value>55</Value>
      <Value>394</Value>
      <Value>19</Value>
      <Value>52</Value>
    </TaxCatchAll>
    <_ip_UnifiedCompliancePolicyUIAction xmlns="http://schemas.microsoft.com/sharepoint/v3" xsi:nil="true"/>
    <_ip_UnifiedCompliancePolicyProperties xmlns="http://schemas.microsoft.com/sharepoint/v3" xsi:nil="true"/>
    <AdditionalInformation xmlns="d93a8de1-fe27-4aff-a35e-2efdddea5916">COT monthly report</AdditionalInformation>
    <de02aad50fb74497a8c3b48ed81eaf30 xmlns="d93a8de1-fe27-4aff-a35e-2efdddea5916">Month End4298dc1f-ecfb-4ba4-828c-065caa84bc6a</de02aad50fb74497a8c3b48ed81eaf30>
    <e02c31f4aa47440c8cd69a8bd075ce68 xmlns="d93a8de1-fe27-4aff-a35e-2efdddea5916">03 June8d9efa4c-28fd-4ae1-8e29-887191206711</e02c31f4aa47440c8cd69a8bd075ce68>
    <ge4ecaf2cb7f47c48f902900e39d11c4 xmlns="d93a8de1-fe27-4aff-a35e-2efdddea5916">Reportingee0ee4d2-c403-462b-a450-47fedb5d4c6a</ge4ecaf2cb7f47c48f902900e39d11c4>
    <p6737f8cefc043cea5680eb70a1a4edc xmlns="d93a8de1-fe27-4aff-a35e-2efdddea5916">Workings20a07d8e-480c-479f-b3bc-13e078168c48</p6737f8cefc043cea5680eb70a1a4edc>
    <l6187061134b429c88b2341b325e227d xmlns="d93a8de1-fe27-4aff-a35e-2efdddea5916">Force Wide755029b7-73df-4008-85f1-b97bf452da05</l6187061134b429c88b2341b325e227d>
    <nc0319af775f49a99f4a7218a3083afa xmlns="d93a8de1-fe27-4aff-a35e-2efdddea5916">2025/26d016c232-9b91-4846-b7c4-946227050e12</nc0319af775f49a99f4a7218a3083afa>
    <o6a724668bab48818141ae2bc744d248 xmlns="d93a8de1-fe27-4aff-a35e-2efdddea5916">Head Of Finance2d9eab99-247f-498a-83d4-dff9cec97046</o6a724668bab48818141ae2bc744d248>
    <SharedWithUsers xmlns="d93a8de1-fe27-4aff-a35e-2efdddea5916">
      <UserInfo>
        <DisplayName>Martin, Alison</DisplayName>
        <AccountId>138</AccountId>
        <AccountType/>
      </UserInfo>
      <UserInfo>
        <DisplayName>Thomas, Karen</DisplayName>
        <AccountId>78</AccountId>
        <AccountType/>
      </UserInfo>
      <UserInfo>
        <DisplayName>Townsend, Vicki</DisplayName>
        <AccountId>161</AccountId>
        <AccountType/>
      </UserInfo>
      <UserInfo>
        <DisplayName>Smith, Alida</DisplayName>
        <AccountId>75</AccountId>
        <AccountType/>
      </UserInfo>
    </SharedWithUsers>
    <lcf76f155ced4ddcb4097134ff3c332f xmlns="d93a8de1-fe27-4aff-a35e-2efdddea5916">
      <Terms xmlns="http://schemas.microsoft.com/office/infopath/2007/PartnerControls"/>
    </lcf76f155ced4ddcb4097134ff3c332f>
    <PillarorGrouping xmlns="d93a8de1-fe27-4aff-a35e-2efdddea5916" xsi:nil="true"/>
    <PillarSubCategory xmlns="d93a8de1-fe27-4aff-a35e-2efdddea5916" xsi:nil="true"/>
    <TaxCatchAllLabel xmlns="d93a8de1-fe27-4aff-a35e-2efdddea591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an Acc Documents" ma:contentTypeID="0x010100381F8D705FDD9847867974168636CCAB00AED0572C8213F54A8BF386FA80BA6E21" ma:contentTypeVersion="2" ma:contentTypeDescription="Document type for Finance Man Acc Data" ma:contentTypeScope="" ma:versionID="fc459e88099cae06b061ffa4219ba1d4">
  <xsd:schema xmlns:xsd="http://www.w3.org/2001/XMLSchema" xmlns:xs="http://www.w3.org/2001/XMLSchema" xmlns:p="http://schemas.microsoft.com/office/2006/metadata/properties" xmlns:ns1="http://schemas.microsoft.com/sharepoint/v3" xmlns:ns2="d93a8de1-fe27-4aff-a35e-2efdddea5916" xmlns:ns3="deb64de6-c8c9-406d-a029-5bd344b87dc1" targetNamespace="http://schemas.microsoft.com/office/2006/metadata/properties" ma:root="true" ma:fieldsID="9840fbedaf6ff9157df1fc11fd7ee367" ns1:_="" ns2:_="" ns3:_="">
    <xsd:import namespace="http://schemas.microsoft.com/sharepoint/v3"/>
    <xsd:import namespace="d93a8de1-fe27-4aff-a35e-2efdddea5916"/>
    <xsd:import namespace="deb64de6-c8c9-406d-a029-5bd344b87dc1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2:TaxCatchAllLabel" minOccurs="0"/>
                <xsd:element ref="ns2:e02c31f4aa47440c8cd69a8bd075ce68" minOccurs="0"/>
                <xsd:element ref="ns2:nc0319af775f49a99f4a7218a3083afa" minOccurs="0"/>
                <xsd:element ref="ns2:de02aad50fb74497a8c3b48ed81eaf30" minOccurs="0"/>
                <xsd:element ref="ns2:ge4ecaf2cb7f47c48f902900e39d11c4" minOccurs="0"/>
                <xsd:element ref="ns2:l6187061134b429c88b2341b325e227d" minOccurs="0"/>
                <xsd:element ref="ns2:p6737f8cefc043cea5680eb70a1a4edc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SharedWithUsers" minOccurs="0"/>
                <xsd:element ref="ns2:SharedWithDetails" minOccurs="0"/>
                <xsd:element ref="ns2:AdditionalInform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o6a724668bab48818141ae2bc744d248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PillarorGrouping" minOccurs="0"/>
                <xsd:element ref="ns2:PillarSub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a8de1-fe27-4aff-a35e-2efdddea5916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07f56a06-95b6-4333-a577-1955c19358cd}" ma:internalName="TaxCatchAllLabel" ma:readOnly="fals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02c31f4aa47440c8cd69a8bd075ce68" ma:index="12" nillable="true" ma:displayName="Finance_Core_Financual_Month_0" ma:hidden="true" ma:internalName="e02c31f4aa47440c8cd69a8bd075ce68" ma:readOnly="false">
      <xsd:simpleType>
        <xsd:restriction base="dms:Note"/>
      </xsd:simpleType>
    </xsd:element>
    <xsd:element name="nc0319af775f49a99f4a7218a3083afa" ma:index="14" nillable="true" ma:displayName="Finance_Core_Financual_Year_0" ma:hidden="true" ma:internalName="nc0319af775f49a99f4a7218a3083afa" ma:readOnly="false">
      <xsd:simpleType>
        <xsd:restriction base="dms:Note"/>
      </xsd:simpleType>
    </xsd:element>
    <xsd:element name="de02aad50fb74497a8c3b48ed81eaf30" ma:index="16" nillable="true" ma:displayName="Finance_ManAcc_Category_0" ma:hidden="true" ma:internalName="de02aad50fb74497a8c3b48ed81eaf30" ma:readOnly="false">
      <xsd:simpleType>
        <xsd:restriction base="dms:Note"/>
      </xsd:simpleType>
    </xsd:element>
    <xsd:element name="ge4ecaf2cb7f47c48f902900e39d11c4" ma:index="18" nillable="true" ma:displayName="Finance_ManAcc_Sub_Category_0" ma:hidden="true" ma:internalName="ge4ecaf2cb7f47c48f902900e39d11c4" ma:readOnly="false">
      <xsd:simpleType>
        <xsd:restriction base="dms:Note"/>
      </xsd:simpleType>
    </xsd:element>
    <xsd:element name="l6187061134b429c88b2341b325e227d" ma:index="20" nillable="true" ma:displayName="Finance_ManAcc_Business_Area_0" ma:hidden="true" ma:internalName="l6187061134b429c88b2341b325e227d" ma:readOnly="false">
      <xsd:simpleType>
        <xsd:restriction base="dms:Note"/>
      </xsd:simpleType>
    </xsd:element>
    <xsd:element name="p6737f8cefc043cea5680eb70a1a4edc" ma:index="22" nillable="true" ma:displayName="Finance_ManAcc_Document_Type_0" ma:hidden="true" ma:internalName="p6737f8cefc043cea5680eb70a1a4edc" ma:readOnly="false">
      <xsd:simpleType>
        <xsd:restriction base="dms:Note"/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hidden="true" ma:internalName="MediaServiceKeyPoints" ma:readOnly="true">
      <xsd:simpleType>
        <xsd:restriction base="dms:Note"/>
      </xsd:simpleType>
    </xsd:element>
    <xsd:element name="SharedWithUsers" ma:index="2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hidden="true" ma:internalName="SharedWithDetails" ma:readOnly="true">
      <xsd:simpleType>
        <xsd:restriction base="dms:Note"/>
      </xsd:simpleType>
    </xsd:element>
    <xsd:element name="AdditionalInformation" ma:index="30" nillable="true" ma:displayName="Additional Information" ma:description="Supplemental information on Report" ma:format="Dropdown" ma:hidden="true" ma:internalName="AdditionalInformation" ma:readOnly="false">
      <xsd:simpleType>
        <xsd:restriction base="dms:Note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6a724668bab48818141ae2bc744d248" ma:index="34" nillable="true" ma:displayName="Finance_Core_Business_Owner_0" ma:hidden="true" ma:internalName="o6a724668bab48818141ae2bc744d248" ma:readOnly="false">
      <xsd:simpleType>
        <xsd:restriction base="dms:Note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fffa94f5-9538-4d5d-ae72-f19c8bf93f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PillarorGrouping" ma:index="41" nillable="true" ma:displayName="Pillar or Grouping" ma:description="New Three Pillar or Orig Group" ma:format="Dropdown" ma:hidden="true" ma:internalName="PillarorGrouping">
      <xsd:simpleType>
        <xsd:restriction base="dms:Choice">
          <xsd:enumeration value="Crime"/>
          <xsd:enumeration value="Neighbourhood"/>
          <xsd:enumeration value="Response"/>
          <xsd:enumeration value="Central Function"/>
          <xsd:enumeration value="Collaboration"/>
          <xsd:enumeration value="Police and Crime Commissioner"/>
          <xsd:enumeration value="Force Wide"/>
        </xsd:restriction>
      </xsd:simpleType>
    </xsd:element>
    <xsd:element name="PillarSubCategory" ma:index="42" nillable="true" ma:displayName="Pillar Sub Category" ma:description="Sub Category for Pillar category" ma:format="Dropdown" ma:hidden="true" ma:internalName="PillarSubCategory" ma:readOnly="false">
      <xsd:simpleType>
        <xsd:restriction base="dms:Choice">
          <xsd:enumeration value="Crime-Public Protection"/>
          <xsd:enumeration value="Crime- Operations"/>
          <xsd:enumeration value="Crime-Investigation &amp; Victims"/>
          <xsd:enumeration value="Response-Force Contact and Control"/>
          <xsd:enumeration value="Response-Policing"/>
          <xsd:enumeration value="Response-Custody"/>
          <xsd:enumeration value="Response-Criminal Justice"/>
          <xsd:enumeration value="Neighbourhood-Policing"/>
          <xsd:enumeration value="Neighbourhood-Specialist Operat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64de6-c8c9-406d-a029-5bd344b87dc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07f56a06-95b6-4333-a577-1955c19358cd}" ma:internalName="TaxCatchAll" ma:readOnly="false" ma:showField="CatchAllData" ma:web="deb64de6-c8c9-406d-a029-5bd344b87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82C86-A922-456B-8BC9-E61D11AE876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E2CAAF7D-393C-4B5F-B287-2D5BBACBA8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80F5B-D906-45F8-B7D1-1242FD30D3A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deb64de6-c8c9-406d-a029-5bd344b87dc1"/>
    <ds:schemaRef ds:uri="d93a8de1-fe27-4aff-a35e-2efdddea591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0D2E894-7957-42CA-BDF1-645C47350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3a8de1-fe27-4aff-a35e-2efdddea5916"/>
    <ds:schemaRef ds:uri="deb64de6-c8c9-406d-a029-5bd344b87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_options</vt:lpstr>
      <vt:lpstr>_control</vt:lpstr>
      <vt:lpstr>Appendix 1a</vt:lpstr>
      <vt:lpstr>Appendix 1b</vt:lpstr>
      <vt:lpstr>Appendix 1c</vt:lpstr>
      <vt:lpstr>Appendix 2a</vt:lpstr>
      <vt:lpstr>Appendix 2b</vt:lpstr>
      <vt:lpstr>Appendix 2c</vt:lpstr>
      <vt:lpstr>Appendix 2d</vt:lpstr>
      <vt:lpstr>Appendix 2e</vt:lpstr>
      <vt:lpstr>Appendix 3</vt:lpstr>
      <vt:lpstr>Appendix 4</vt:lpstr>
      <vt:lpstr>Sheet1</vt:lpstr>
      <vt:lpstr>Appendix1a</vt:lpstr>
      <vt:lpstr>Appendix1b</vt:lpstr>
      <vt:lpstr>Appendix1c</vt:lpstr>
      <vt:lpstr>'Appendix 1a'!Print_Area</vt:lpstr>
      <vt:lpstr>'Appendix 1b'!Print_Area</vt:lpstr>
      <vt:lpstr>'Appendix 1c'!Print_Area</vt:lpstr>
      <vt:lpstr>'Appendix 2a'!Print_Area</vt:lpstr>
      <vt:lpstr>'Appendix 2c'!Print_Area</vt:lpstr>
      <vt:lpstr>'Appendix 3'!Print_Area</vt:lpstr>
      <vt:lpstr>'Appendix 4'!Print_Area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Panter</dc:creator>
  <cp:keywords/>
  <dc:description/>
  <cp:lastModifiedBy>Yasir, Muhammad</cp:lastModifiedBy>
  <cp:revision/>
  <dcterms:created xsi:type="dcterms:W3CDTF">2017-01-13T10:28:29Z</dcterms:created>
  <dcterms:modified xsi:type="dcterms:W3CDTF">2025-11-26T16:51:30Z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9d8a907f-9b83-4ae8-b4c5-052a43cc1705</vt:lpwstr>
  </property>
  <property fmtid="{D5CDD505-2E9C-101B-9397-08002B2CF9AE}" pid="3" name="MSIP_Label_f2acd28b-79a3-4a0f-b0ff-4b75658b1549_Enabled">
    <vt:lpwstr>True</vt:lpwstr>
  </property>
  <property fmtid="{D5CDD505-2E9C-101B-9397-08002B2CF9AE}" pid="4" name="MSIP_Label_f2acd28b-79a3-4a0f-b0ff-4b75658b1549_SiteId">
    <vt:lpwstr>e46c8472-ef5d-4b63-bc74-4a60db42c371</vt:lpwstr>
  </property>
  <property fmtid="{D5CDD505-2E9C-101B-9397-08002B2CF9AE}" pid="5" name="MSIP_Label_f2acd28b-79a3-4a0f-b0ff-4b75658b1549_SetDate">
    <vt:lpwstr>2021-01-13T15:13:55.8339698Z</vt:lpwstr>
  </property>
  <property fmtid="{D5CDD505-2E9C-101B-9397-08002B2CF9AE}" pid="6" name="MSIP_Label_f2acd28b-79a3-4a0f-b0ff-4b75658b1549_Name">
    <vt:lpwstr>OFFICIAL</vt:lpwstr>
  </property>
  <property fmtid="{D5CDD505-2E9C-101B-9397-08002B2CF9AE}" pid="7" name="MSIP_Label_f2acd28b-79a3-4a0f-b0ff-4b75658b1549_ActionId">
    <vt:lpwstr>62a62489-786a-4b90-ba55-659cc82b4502</vt:lpwstr>
  </property>
  <property fmtid="{D5CDD505-2E9C-101B-9397-08002B2CF9AE}" pid="8" name="MSIP_Label_f2acd28b-79a3-4a0f-b0ff-4b75658b1549_Extended_MSFT_Method">
    <vt:lpwstr>Automatic</vt:lpwstr>
  </property>
  <property fmtid="{D5CDD505-2E9C-101B-9397-08002B2CF9AE}" pid="9" name="Sensitivity">
    <vt:lpwstr>OFFICIAL</vt:lpwstr>
  </property>
  <property fmtid="{D5CDD505-2E9C-101B-9397-08002B2CF9AE}" pid="10" name="ContentTypeId">
    <vt:lpwstr>0x010100381F8D705FDD9847867974168636CCAB00AED0572C8213F54A8BF386FA80BA6E21</vt:lpwstr>
  </property>
  <property fmtid="{D5CDD505-2E9C-101B-9397-08002B2CF9AE}" pid="11" name="Finance_Core_Financual_Year">
    <vt:lpwstr>394</vt:lpwstr>
  </property>
  <property fmtid="{D5CDD505-2E9C-101B-9397-08002B2CF9AE}" pid="12" name="Finance_ManAcc_Sub_Category">
    <vt:lpwstr>285;#Reporting|ee0ee4d2-c403-462b-a450-47fedb5d4c6a</vt:lpwstr>
  </property>
  <property fmtid="{D5CDD505-2E9C-101B-9397-08002B2CF9AE}" pid="13" name="Finance_ManAcc_Business_Area">
    <vt:lpwstr>87;#Force Wide|755029b7-73df-4008-85f1-b97bf452da05</vt:lpwstr>
  </property>
  <property fmtid="{D5CDD505-2E9C-101B-9397-08002B2CF9AE}" pid="14" name="Finance_ManAcc_Document_Type">
    <vt:lpwstr>55;#Workings|20a07d8e-480c-479f-b3bc-13e078168c48</vt:lpwstr>
  </property>
  <property fmtid="{D5CDD505-2E9C-101B-9397-08002B2CF9AE}" pid="15" name="Finance_Core_Financual_Month">
    <vt:lpwstr>37;#06 September|078b6f92-6573-4032-9c19-e9bba68cc39c</vt:lpwstr>
  </property>
  <property fmtid="{D5CDD505-2E9C-101B-9397-08002B2CF9AE}" pid="16" name="Finance_ManAcc_Category">
    <vt:lpwstr>52;#Month End|4298dc1f-ecfb-4ba4-828c-065caa84bc6a</vt:lpwstr>
  </property>
  <property fmtid="{D5CDD505-2E9C-101B-9397-08002B2CF9AE}" pid="17" name="Finance_Core_Business_Owner">
    <vt:lpwstr>19;#Head Of Finance|2d9eab99-247f-498a-83d4-dff9cec97046</vt:lpwstr>
  </property>
  <property fmtid="{D5CDD505-2E9C-101B-9397-08002B2CF9AE}" pid="18" name="Classification">
    <vt:lpwstr>OFFICIAL</vt:lpwstr>
  </property>
  <property fmtid="{D5CDD505-2E9C-101B-9397-08002B2CF9AE}" pid="19" name="Visibility">
    <vt:lpwstr>NOT VISIBLE</vt:lpwstr>
  </property>
  <property fmtid="{D5CDD505-2E9C-101B-9397-08002B2CF9AE}" pid="20" name="MediaServiceImageTags">
    <vt:lpwstr/>
  </property>
  <property fmtid="{D5CDD505-2E9C-101B-9397-08002B2CF9AE}" pid="21" name="_docset_NoMedatataSyncRequired">
    <vt:lpwstr>False</vt:lpwstr>
  </property>
  <property fmtid="{D5CDD505-2E9C-101B-9397-08002B2CF9AE}" pid="22" name="de02aad50fb74497a8c3b48ed81eaf300">
    <vt:lpwstr>Month End|4298dc1f-ecfb-4ba4-828c-065caa84bc6a</vt:lpwstr>
  </property>
  <property fmtid="{D5CDD505-2E9C-101B-9397-08002B2CF9AE}" pid="23" name="e02c31f4aa47440c8cd69a8bd075ce680">
    <vt:lpwstr>06 September|078b6f92-6573-4032-9c19-e9bba68cc39c</vt:lpwstr>
  </property>
  <property fmtid="{D5CDD505-2E9C-101B-9397-08002B2CF9AE}" pid="24" name="p6737f8cefc043cea5680eb70a1a4edc0">
    <vt:lpwstr>Workings|20a07d8e-480c-479f-b3bc-13e078168c48</vt:lpwstr>
  </property>
  <property fmtid="{D5CDD505-2E9C-101B-9397-08002B2CF9AE}" pid="25" name="nc0319af775f49a99f4a7218a3083afa0">
    <vt:lpwstr>2025/26|d016c232-9b91-4846-b7c4-946227050e12</vt:lpwstr>
  </property>
  <property fmtid="{D5CDD505-2E9C-101B-9397-08002B2CF9AE}" pid="26" name="ge4ecaf2cb7f47c48f902900e39d11c40">
    <vt:lpwstr>Reporting|ee0ee4d2-c403-462b-a450-47fedb5d4c6a</vt:lpwstr>
  </property>
  <property fmtid="{D5CDD505-2E9C-101B-9397-08002B2CF9AE}" pid="27" name="o6a724668bab48818141ae2bc744d2480">
    <vt:lpwstr>Head Of Finance|2d9eab99-247f-498a-83d4-dff9cec97046</vt:lpwstr>
  </property>
  <property fmtid="{D5CDD505-2E9C-101B-9397-08002B2CF9AE}" pid="28" name="l6187061134b429c88b2341b325e227d0">
    <vt:lpwstr>Force Wide|755029b7-73df-4008-85f1-b97bf452da05</vt:lpwstr>
  </property>
</Properties>
</file>