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wentpolice.sharepoint.com/sites/FinanceAdmin/BudgetandMTFP/MTFP 2024-25/June24 update/"/>
    </mc:Choice>
  </mc:AlternateContent>
  <xr:revisionPtr revIDLastSave="0" documentId="14_{91ACEEBA-9F28-442A-AF00-4320E66951F5}" xr6:coauthVersionLast="47" xr6:coauthVersionMax="47" xr10:uidLastSave="{00000000-0000-0000-0000-000000000000}"/>
  <bookViews>
    <workbookView xWindow="28680" yWindow="-120" windowWidth="29040" windowHeight="15840" firstSheet="2" activeTab="2" xr2:uid="{CD5AFE9C-332C-44D5-8DCF-4FDC27C0A2FD}"/>
  </bookViews>
  <sheets>
    <sheet name="Annex 1 - Jan 2024 MTFP" sheetId="1" r:id="rId1"/>
    <sheet name="Annex 2 - June 2024 MTFP" sheetId="2" r:id="rId2"/>
    <sheet name="Annex 3 - MTFP rec Jan-Jun 2024" sheetId="3" r:id="rId3"/>
  </sheets>
  <externalReferences>
    <externalReference r:id="rId4"/>
    <externalReference r:id="rId5"/>
  </externalReferences>
  <definedNames>
    <definedName name="App" localSheetId="2">#REF!</definedName>
    <definedName name="App">#REF!</definedName>
    <definedName name="Appendix3d" localSheetId="1">#REF!</definedName>
    <definedName name="Appendix3d" localSheetId="2">#REF!</definedName>
    <definedName name="Appendix3d">#REF!</definedName>
    <definedName name="DataRange" localSheetId="1">#REF!</definedName>
    <definedName name="DataRange" localSheetId="2">#REF!</definedName>
    <definedName name="DataRange">#REF!</definedName>
    <definedName name="HeaderRange" localSheetId="1">#REF!</definedName>
    <definedName name="HeaderRange" localSheetId="2">#REF!</definedName>
    <definedName name="HeaderRange">#REF!</definedName>
    <definedName name="_xlnm.Print_Area" localSheetId="0">'Annex 1 - Jan 2024 MTFP'!$A$1:$N$50</definedName>
    <definedName name="_xlnm.Print_Area" localSheetId="1">'Annex 2 - June 2024 MTFP'!$A$6:$N$50</definedName>
    <definedName name="_xlnm.Print_Area" localSheetId="2">'Annex 3 - MTFP rec Jan-Jun 2024'!$A$1:$J$61</definedName>
    <definedName name="Reserves" localSheetId="2">#REF!</definedName>
    <definedName name="Reserves">#REF!</definedName>
    <definedName name="SortRange" localSheetId="1">#REF!</definedName>
    <definedName name="SortRange" localSheetId="2">#REF!</definedName>
    <definedName name="SortRange">#REF!</definedName>
    <definedName name="Summary" localSheetId="1">#REF!</definedName>
    <definedName name="Summary" localSheetId="2">#REF!</definedName>
    <definedName name="Summary">#REF!</definedName>
    <definedName name="Titles" localSheetId="1">#REF!</definedName>
    <definedName name="Titles" localSheetId="2">#REF!</definedName>
    <definedName name="Titles">#REF!</definedName>
    <definedName name="TopSection" localSheetId="1">#REF!</definedName>
    <definedName name="TopSection" localSheetId="2">#REF!</definedName>
    <definedName name="TopSection">#REF!</definedName>
    <definedName name="yhdy">[1]Sheet1!$A$1:$I$645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3" l="1"/>
  <c r="J53" i="3"/>
  <c r="J46" i="3"/>
  <c r="J39" i="3"/>
  <c r="J56" i="3" s="1"/>
  <c r="H20" i="3"/>
  <c r="O39" i="3"/>
  <c r="J28" i="3"/>
  <c r="J17" i="3"/>
  <c r="H80" i="2"/>
  <c r="H83" i="2" s="1"/>
  <c r="W67" i="2"/>
  <c r="A23" i="2"/>
  <c r="A25" i="2" s="1"/>
  <c r="A27" i="2" s="1"/>
  <c r="A29" i="2" s="1"/>
  <c r="R16" i="2"/>
  <c r="W68" i="2" l="1"/>
  <c r="W69" i="2" s="1"/>
  <c r="W82" i="2" s="1"/>
  <c r="Q40" i="2"/>
  <c r="J60" i="3"/>
  <c r="J30" i="3"/>
  <c r="J32" i="3" s="1"/>
  <c r="F62" i="2" l="1"/>
  <c r="F63" i="2" s="1"/>
  <c r="F52" i="2"/>
  <c r="H52" i="2"/>
  <c r="F58" i="2" l="1"/>
  <c r="H58" i="2"/>
  <c r="H62" i="2"/>
  <c r="H63" i="2" s="1"/>
  <c r="J52" i="2"/>
  <c r="J58" i="2" l="1"/>
  <c r="J62" i="2"/>
  <c r="J63" i="2" s="1"/>
  <c r="L52" i="2"/>
  <c r="L62" i="2" l="1"/>
  <c r="L63" i="2" s="1"/>
  <c r="L58" i="2"/>
  <c r="N52" i="2"/>
  <c r="N62" i="2" l="1"/>
  <c r="N63" i="2" s="1"/>
  <c r="N58" i="2"/>
  <c r="H79" i="1" l="1"/>
  <c r="H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Coe, Matthew</author>
  </authors>
  <commentList>
    <comment ref="F12" authorId="0" shapeId="0" xr:uid="{1A09A38A-3EAA-4C75-AD04-A402135E09C2}">
      <text>
        <r>
          <rPr>
            <b/>
            <sz val="9"/>
            <color indexed="81"/>
            <rFont val="Tahoma"/>
            <family val="2"/>
          </rPr>
          <t>Coe, Matthew:</t>
        </r>
        <r>
          <rPr>
            <sz val="9"/>
            <color indexed="81"/>
            <rFont val="Tahoma"/>
            <family val="2"/>
          </rPr>
          <t xml:space="preserve">
7% and 3.5% pay award + grade changes + increments + pay allowance impact of pay awards
</t>
        </r>
      </text>
    </comment>
    <comment ref="F15" authorId="0" shapeId="0" xr:uid="{54B38BC2-1FC1-455B-923C-5DA0D35ED6D2}">
      <text>
        <r>
          <rPr>
            <b/>
            <sz val="9"/>
            <color indexed="81"/>
            <rFont val="Tahoma"/>
            <family val="2"/>
          </rPr>
          <t>Coe, Matthew:</t>
        </r>
        <r>
          <rPr>
            <sz val="9"/>
            <color indexed="81"/>
            <rFont val="Tahoma"/>
            <family val="2"/>
          </rPr>
          <t xml:space="preserve">
need to adj for change in base for tranf to earmarked reserves £4.6m 
</t>
        </r>
      </text>
    </comment>
    <comment ref="F32" authorId="0" shapeId="0" xr:uid="{A8CE3092-1C07-4FE1-A62E-49D3DD7D53B7}">
      <text>
        <r>
          <rPr>
            <b/>
            <sz val="9"/>
            <color indexed="81"/>
            <rFont val="Tahoma"/>
            <family val="2"/>
          </rPr>
          <t>Coe, Matthew:</t>
        </r>
        <r>
          <rPr>
            <sz val="9"/>
            <color indexed="81"/>
            <rFont val="Tahoma"/>
            <family val="2"/>
          </rPr>
          <t xml:space="preserve">
assume CSr increase £1.5m plus minor reallocations. Additonal 7% pay award part year effect of 1541 included in 15100 pup grant ho specific. 2023/24 7% pay award of £3388k in amended 23/24 base
</t>
        </r>
      </text>
    </comment>
  </commentList>
</comments>
</file>

<file path=xl/sharedStrings.xml><?xml version="1.0" encoding="utf-8"?>
<sst xmlns="http://schemas.openxmlformats.org/spreadsheetml/2006/main" count="232" uniqueCount="154">
  <si>
    <t>Police and Crime Commissioner for Gwent / Heddlu Gwent Police</t>
  </si>
  <si>
    <t>Medium Term Financial Projections 2024/25 to 2028/29</t>
  </si>
  <si>
    <t>At 26th January 2024</t>
  </si>
  <si>
    <t>( a )</t>
  </si>
  <si>
    <t>( b )</t>
  </si>
  <si>
    <t>( c )</t>
  </si>
  <si>
    <t>( d )</t>
  </si>
  <si>
    <t>( e )</t>
  </si>
  <si>
    <t>( f )</t>
  </si>
  <si>
    <t>2023/24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</si>
  <si>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</si>
  <si>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</si>
  <si>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</si>
  <si>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</si>
  <si>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</si>
  <si>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</si>
  <si>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</si>
  <si>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</si>
  <si>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</si>
  <si>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</si>
  <si>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</si>
  <si>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</si>
  <si>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</si>
  <si>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</si>
  <si>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</si>
  <si>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</si>
  <si>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</si>
  <si>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</si>
  <si>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</si>
  <si>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</si>
  <si>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</si>
  <si>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</si>
  <si>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</si>
  <si>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</si>
  <si>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</si>
  <si>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</si>
  <si>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</si>
  <si>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</si>
  <si>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</si>
  <si>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</si>
  <si>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Continuous Improvement Programme Savings</t>
  </si>
  <si>
    <t>Reserve Utilisation</t>
  </si>
  <si>
    <t>Projected Recurring Deficit/ (Surplus) After Efficiencies &amp; Reserve Utilisation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</si>
  <si>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</si>
  <si>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</si>
  <si>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</si>
  <si>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</si>
  <si>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</si>
  <si>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</si>
  <si>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</si>
  <si>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</si>
  <si>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</si>
  <si>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</si>
  <si>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</si>
  <si>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</si>
  <si>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</si>
  <si>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</si>
  <si>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</si>
  <si>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UPDATED</t>
  </si>
  <si>
    <t>At 30th June 2024</t>
  </si>
  <si>
    <t>additonal £5m funding 7% pay award + £1m additional grade changes - not recurrent</t>
  </si>
  <si>
    <t>assumed inflation 5% for 2024/25</t>
  </si>
  <si>
    <t>in year movement due £4.7m reserve release in 2023/24 not replicated for 2024/25 and beyond: underlying pressures 1.2m</t>
  </si>
  <si>
    <t xml:space="preserve">done: </t>
  </si>
  <si>
    <t>force master budget and pcc master budget uploaded</t>
  </si>
  <si>
    <t xml:space="preserve">identified savings from master budget completed. </t>
  </si>
  <si>
    <t>assumptions checked and correct</t>
  </si>
  <si>
    <t>council tax assumptions checked and correct</t>
  </si>
  <si>
    <t>base difference sheet year on year - note: Jackie's separate s/s (Base to Base) to show movement yr on yr and explanations</t>
  </si>
  <si>
    <t>developments sheet match to pressures s/s</t>
  </si>
  <si>
    <t>update capital sheet for capital programme and feed through to borrowing sheet for finance costs line on front sheet</t>
  </si>
  <si>
    <t xml:space="preserve">ensure front sheet is working properly. </t>
  </si>
  <si>
    <t>update totaliser future per ns email</t>
  </si>
  <si>
    <t>revised pressures</t>
  </si>
  <si>
    <t>2020/21 reserves movement adj - £3.25m to capital, £1m pcso, £1.25 invest pump prime fund</t>
  </si>
  <si>
    <t>update devel sheet for changes &amp; collab slides from Andrew simms 11/11/2020</t>
  </si>
  <si>
    <t xml:space="preserve">to do: </t>
  </si>
  <si>
    <t>Council Tax</t>
  </si>
  <si>
    <t>.</t>
  </si>
  <si>
    <t xml:space="preserve"> </t>
  </si>
  <si>
    <t xml:space="preserve">Pressures summary: </t>
  </si>
  <si>
    <t>£'000</t>
  </si>
  <si>
    <t>Pension grant cessation</t>
  </si>
  <si>
    <t>Future Year Staying Ahead Scheme Savings</t>
  </si>
  <si>
    <t>Collaboration pressures</t>
  </si>
  <si>
    <t>Apprentice scheme</t>
  </si>
  <si>
    <t>Additional bank holiday</t>
  </si>
  <si>
    <t>Safeguarding Hub investment</t>
  </si>
  <si>
    <t>FCR ICT &amp; network maint</t>
  </si>
  <si>
    <t>Mental Health NHS income lost</t>
  </si>
  <si>
    <t>WG ANPR maint withdrawel</t>
  </si>
  <si>
    <t xml:space="preserve">Police Now recruitment </t>
  </si>
  <si>
    <t xml:space="preserve">224k extra cso </t>
  </si>
  <si>
    <t>Investment income lost</t>
  </si>
  <si>
    <t>cso transitional funding share 200-400k</t>
  </si>
  <si>
    <t>Police ICT charges</t>
  </si>
  <si>
    <t xml:space="preserve">matac income 500k </t>
  </si>
  <si>
    <t>DEMS</t>
  </si>
  <si>
    <t>Other net movements</t>
  </si>
  <si>
    <t>go safe funding shortfall share</t>
  </si>
  <si>
    <t>nr</t>
  </si>
  <si>
    <t>vp additional lease year</t>
  </si>
  <si>
    <t>Reconciliation MTFP 2024-25 versions: January 2024 Settlement version to June 2024 position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</si>
  <si>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</si>
  <si>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</si>
  <si>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</si>
  <si>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</si>
  <si>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</si>
  <si>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£000</t>
  </si>
  <si>
    <t xml:space="preserve">Projected budgetary requirement : 26th Jan 2024 MTFP </t>
  </si>
  <si>
    <t>Add: additional costs identified</t>
  </si>
  <si>
    <t>Rates - Confirmation of final figures</t>
  </si>
  <si>
    <t>post Jan from local authorities</t>
  </si>
  <si>
    <t>XPS pension administrator - additional one-off McCloud fees</t>
  </si>
  <si>
    <t>one off fees for mccloud</t>
  </si>
  <si>
    <t>Increase in software licence costs</t>
  </si>
  <si>
    <t>Change programme - staff regrades</t>
  </si>
  <si>
    <t>anlayst regrades from SIB</t>
  </si>
  <si>
    <t>ICT infrastructure charges (Niche, M365, VMware, Azuri)</t>
  </si>
  <si>
    <t>Various additional budget pressures</t>
  </si>
  <si>
    <t>Less: further budget reductions and additional income identified</t>
  </si>
  <si>
    <t>Inflation adjustment</t>
  </si>
  <si>
    <t>Establishment - pay increment mix change</t>
  </si>
  <si>
    <t>Establishment - JLS post in collaboration contribution</t>
  </si>
  <si>
    <t xml:space="preserve">Establishment - officer post savings </t>
  </si>
  <si>
    <t>Establishment - staff post savings</t>
  </si>
  <si>
    <t>HO Grants - increased specific pension grant level</t>
  </si>
  <si>
    <t>Establishment - reduced number of apprentice posts added</t>
  </si>
  <si>
    <t>350 cost pressure avoided - 3 apprentice sin estalbishment costs, 250 reduction in numbers</t>
  </si>
  <si>
    <t>SRS - reduction in annual contribution</t>
  </si>
  <si>
    <t>confirmation received post jan 24 - lower running costs after Ty Cyd1 Blaenavon exit</t>
  </si>
  <si>
    <t xml:space="preserve">Additional other income (firearms licensing fee changes etc) </t>
  </si>
  <si>
    <t>increase in fees, income generation</t>
  </si>
  <si>
    <t xml:space="preserve">Projected budgetary requirement : 30th June 2024 MTFP </t>
  </si>
  <si>
    <t>Total movement Jan-Aug 2024 - net decrease in costs</t>
  </si>
  <si>
    <t xml:space="preserve">Notes: potential known items to close the gap: </t>
  </si>
  <si>
    <t>Final settlement UK Gov/WG grant funding 26th Jan 2024</t>
  </si>
  <si>
    <t>Op safeguard funding - one off, non-recurrent funding for cell usage by HMPPS for prison overflow. Not in budget</t>
  </si>
  <si>
    <t>Op Uplift additional one off funding for officers above 1506 in 2023/24. Not in budget</t>
  </si>
  <si>
    <t>Final settlement UK Gov/WG grant funding 30th June 2024 - no change</t>
  </si>
  <si>
    <t xml:space="preserve">OPCC commissioing changes - unsure if reductions or recycled? </t>
  </si>
  <si>
    <t xml:space="preserve">Total movement </t>
  </si>
  <si>
    <t>one off funding for 2023/24 that is known about - not declared/realised yet</t>
  </si>
  <si>
    <t xml:space="preserve">Plus also savings to transfer from Productivity &amp; Efficiency working group as they are realised. </t>
  </si>
  <si>
    <t xml:space="preserve">Projected Council Tax funding 26th Jan 2024 based on 7.70% </t>
  </si>
  <si>
    <t>Confirmed Council Tax funding post Jan24 PCP meeting based on 7.70% - no change</t>
  </si>
  <si>
    <t>Projected continuous improvement programme saving 26th Jan 2024</t>
  </si>
  <si>
    <t>Projected continuous improvement programme saving 30th June 2024</t>
  </si>
  <si>
    <t>Total movement</t>
  </si>
  <si>
    <t>amended in may 2023 mtfp</t>
  </si>
  <si>
    <t xml:space="preserve">Net movement costs and funding post PCP meeting </t>
  </si>
  <si>
    <t>Projected deficit after efficiencies 26th Jan 2024</t>
  </si>
  <si>
    <t>Projected deficit after efficiencies 30th June 2024</t>
  </si>
  <si>
    <t xml:space="preserve">total gap to fill from reserves in may 2023 mtfp - assume revised split of £5925k across 23/24 and 24/25 accordingly.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</si>
</sst>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_-* #,##0_-;\-* #,##0_-;_-* &quot;-&quot;??_-;_-@_-"/>
    <numFmt numFmtId="169" formatCode="#,##0;\(#,##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1" xfId="2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3" xfId="2" applyFont="1" applyBorder="1" applyAlignment="1">
      <alignment horizontal="center"/>
    </xf>
    <xf numFmtId="0" fontId="2" fillId="0" borderId="1" xfId="2" applyBorder="1"/>
    <xf numFmtId="164" fontId="2" fillId="0" borderId="2" xfId="2" applyNumberFormat="1" applyBorder="1"/>
    <xf numFmtId="3" fontId="2" fillId="0" borderId="0" xfId="2" applyNumberFormat="1"/>
    <xf numFmtId="3" fontId="2" fillId="0" borderId="0" xfId="2" applyNumberFormat="1" applyAlignment="1">
      <alignment horizontal="center"/>
    </xf>
    <xf numFmtId="164" fontId="2" fillId="0" borderId="0" xfId="2" applyNumberFormat="1"/>
    <xf numFmtId="0" fontId="4" fillId="0" borderId="0" xfId="2" applyFont="1"/>
    <xf numFmtId="3" fontId="2" fillId="0" borderId="2" xfId="2" applyNumberFormat="1" applyBorder="1"/>
    <xf numFmtId="10" fontId="2" fillId="0" borderId="3" xfId="3" applyNumberFormat="1" applyFont="1" applyBorder="1"/>
    <xf numFmtId="10" fontId="2" fillId="0" borderId="3" xfId="3" applyNumberFormat="1" applyFont="1" applyFill="1" applyBorder="1"/>
    <xf numFmtId="10" fontId="2" fillId="0" borderId="0" xfId="3" applyNumberFormat="1" applyFont="1" applyBorder="1"/>
    <xf numFmtId="3" fontId="2" fillId="0" borderId="1" xfId="2" applyNumberFormat="1" applyBorder="1"/>
    <xf numFmtId="9" fontId="2" fillId="0" borderId="0" xfId="3" applyFont="1" applyBorder="1" applyAlignment="1">
      <alignment horizontal="center"/>
    </xf>
    <xf numFmtId="0" fontId="2" fillId="0" borderId="0" xfId="2" applyAlignment="1">
      <alignment horizontal="left" indent="2"/>
    </xf>
    <xf numFmtId="4" fontId="2" fillId="0" borderId="2" xfId="2" applyNumberFormat="1" applyBorder="1"/>
    <xf numFmtId="10" fontId="6" fillId="0" borderId="2" xfId="1" applyNumberFormat="1" applyFont="1" applyFill="1" applyBorder="1"/>
    <xf numFmtId="10" fontId="2" fillId="0" borderId="0" xfId="1" applyNumberFormat="1" applyFont="1" applyBorder="1"/>
    <xf numFmtId="165" fontId="2" fillId="0" borderId="0" xfId="2" applyNumberFormat="1"/>
    <xf numFmtId="3" fontId="2" fillId="2" borderId="1" xfId="2" applyNumberFormat="1" applyFill="1" applyBorder="1"/>
    <xf numFmtId="166" fontId="2" fillId="2" borderId="1" xfId="2" applyNumberFormat="1" applyFill="1" applyBorder="1"/>
    <xf numFmtId="166" fontId="2" fillId="0" borderId="0" xfId="2" applyNumberFormat="1"/>
    <xf numFmtId="164" fontId="4" fillId="2" borderId="2" xfId="2" applyNumberFormat="1" applyFont="1" applyFill="1" applyBorder="1"/>
    <xf numFmtId="167" fontId="4" fillId="0" borderId="0" xfId="2" applyNumberFormat="1" applyFont="1"/>
    <xf numFmtId="3" fontId="4" fillId="0" borderId="0" xfId="2" applyNumberFormat="1" applyFont="1"/>
    <xf numFmtId="164" fontId="4" fillId="0" borderId="0" xfId="2" applyNumberFormat="1" applyFont="1"/>
    <xf numFmtId="167" fontId="4" fillId="2" borderId="2" xfId="2" applyNumberFormat="1" applyFont="1" applyFill="1" applyBorder="1"/>
    <xf numFmtId="167" fontId="2" fillId="0" borderId="0" xfId="2" applyNumberFormat="1"/>
    <xf numFmtId="3" fontId="4" fillId="2" borderId="2" xfId="2" applyNumberFormat="1" applyFont="1" applyFill="1" applyBorder="1"/>
    <xf numFmtId="167" fontId="7" fillId="2" borderId="2" xfId="2" applyNumberFormat="1" applyFont="1" applyFill="1" applyBorder="1"/>
    <xf numFmtId="167" fontId="7" fillId="0" borderId="0" xfId="2" applyNumberFormat="1" applyFont="1"/>
    <xf numFmtId="167" fontId="2" fillId="2" borderId="2" xfId="2" applyNumberFormat="1" applyFill="1" applyBorder="1"/>
    <xf numFmtId="3" fontId="2" fillId="2" borderId="2" xfId="2" applyNumberFormat="1" applyFill="1" applyBorder="1"/>
    <xf numFmtId="164" fontId="7" fillId="0" borderId="0" xfId="2" applyNumberFormat="1" applyFont="1"/>
    <xf numFmtId="164" fontId="4" fillId="2" borderId="3" xfId="2" applyNumberFormat="1" applyFont="1" applyFill="1" applyBorder="1"/>
    <xf numFmtId="3" fontId="2" fillId="3" borderId="0" xfId="2" applyNumberFormat="1" applyFill="1"/>
    <xf numFmtId="0" fontId="2" fillId="0" borderId="0" xfId="2" applyAlignment="1">
      <alignment wrapText="1"/>
    </xf>
    <xf numFmtId="3" fontId="2" fillId="0" borderId="4" xfId="2" applyNumberFormat="1" applyBorder="1"/>
    <xf numFmtId="10" fontId="2" fillId="0" borderId="0" xfId="3" applyNumberFormat="1" applyFont="1" applyFill="1" applyBorder="1"/>
    <xf numFmtId="4" fontId="2" fillId="0" borderId="0" xfId="2" applyNumberFormat="1"/>
    <xf numFmtId="166" fontId="2" fillId="0" borderId="1" xfId="2" applyNumberFormat="1" applyBorder="1"/>
    <xf numFmtId="164" fontId="4" fillId="0" borderId="2" xfId="2" applyNumberFormat="1" applyFont="1" applyBorder="1"/>
    <xf numFmtId="167" fontId="4" fillId="0" borderId="2" xfId="2" applyNumberFormat="1" applyFont="1" applyBorder="1"/>
    <xf numFmtId="3" fontId="4" fillId="0" borderId="2" xfId="2" applyNumberFormat="1" applyFont="1" applyBorder="1"/>
    <xf numFmtId="167" fontId="7" fillId="0" borderId="2" xfId="2" applyNumberFormat="1" applyFont="1" applyBorder="1"/>
    <xf numFmtId="167" fontId="2" fillId="0" borderId="2" xfId="2" applyNumberFormat="1" applyBorder="1"/>
    <xf numFmtId="0" fontId="2" fillId="0" borderId="0" xfId="2" applyAlignment="1">
      <alignment horizontal="right"/>
    </xf>
    <xf numFmtId="164" fontId="4" fillId="0" borderId="3" xfId="2" applyNumberFormat="1" applyFont="1" applyBorder="1"/>
    <xf numFmtId="0" fontId="11" fillId="0" borderId="0" xfId="4" applyFont="1"/>
    <xf numFmtId="0" fontId="10" fillId="0" borderId="0" xfId="4"/>
    <xf numFmtId="168" fontId="0" fillId="0" borderId="0" xfId="5" applyNumberFormat="1" applyFont="1"/>
    <xf numFmtId="0" fontId="10" fillId="0" borderId="5" xfId="4" applyBorder="1"/>
    <xf numFmtId="0" fontId="10" fillId="0" borderId="6" xfId="4" applyBorder="1"/>
    <xf numFmtId="168" fontId="3" fillId="0" borderId="6" xfId="5" quotePrefix="1" applyNumberFormat="1" applyFont="1" applyBorder="1" applyAlignment="1">
      <alignment horizontal="right"/>
    </xf>
    <xf numFmtId="168" fontId="3" fillId="0" borderId="7" xfId="5" quotePrefix="1" applyNumberFormat="1" applyFont="1" applyBorder="1" applyAlignment="1">
      <alignment horizontal="right"/>
    </xf>
    <xf numFmtId="0" fontId="10" fillId="0" borderId="8" xfId="4" applyBorder="1"/>
    <xf numFmtId="168" fontId="3" fillId="0" borderId="0" xfId="5" quotePrefix="1" applyNumberFormat="1" applyFont="1" applyBorder="1" applyAlignment="1">
      <alignment horizontal="right"/>
    </xf>
    <xf numFmtId="168" fontId="3" fillId="0" borderId="9" xfId="5" quotePrefix="1" applyNumberFormat="1" applyFont="1" applyBorder="1" applyAlignment="1">
      <alignment horizontal="right"/>
    </xf>
    <xf numFmtId="168" fontId="0" fillId="0" borderId="0" xfId="5" applyNumberFormat="1" applyFont="1" applyBorder="1"/>
    <xf numFmtId="168" fontId="0" fillId="0" borderId="9" xfId="5" applyNumberFormat="1" applyFont="1" applyBorder="1"/>
    <xf numFmtId="0" fontId="5" fillId="0" borderId="0" xfId="4" applyFont="1"/>
    <xf numFmtId="169" fontId="0" fillId="0" borderId="0" xfId="5" applyNumberFormat="1" applyFont="1" applyBorder="1"/>
    <xf numFmtId="169" fontId="10" fillId="0" borderId="0" xfId="4" applyNumberFormat="1"/>
    <xf numFmtId="169" fontId="0" fillId="0" borderId="9" xfId="5" applyNumberFormat="1" applyFont="1" applyBorder="1"/>
    <xf numFmtId="0" fontId="10" fillId="0" borderId="0" xfId="4" applyAlignment="1">
      <alignment horizontal="center"/>
    </xf>
    <xf numFmtId="169" fontId="0" fillId="0" borderId="10" xfId="5" applyNumberFormat="1" applyFont="1" applyBorder="1"/>
    <xf numFmtId="169" fontId="10" fillId="0" borderId="10" xfId="4" applyNumberFormat="1" applyBorder="1"/>
    <xf numFmtId="169" fontId="0" fillId="0" borderId="11" xfId="5" applyNumberFormat="1" applyFont="1" applyBorder="1"/>
    <xf numFmtId="0" fontId="10" fillId="0" borderId="0" xfId="4" applyAlignment="1">
      <alignment horizontal="left"/>
    </xf>
    <xf numFmtId="169" fontId="0" fillId="0" borderId="12" xfId="5" applyNumberFormat="1" applyFont="1" applyBorder="1"/>
    <xf numFmtId="0" fontId="3" fillId="0" borderId="0" xfId="4" applyFont="1"/>
    <xf numFmtId="169" fontId="3" fillId="0" borderId="0" xfId="5" applyNumberFormat="1" applyFont="1" applyBorder="1"/>
    <xf numFmtId="169" fontId="3" fillId="0" borderId="0" xfId="4" applyNumberFormat="1" applyFont="1"/>
    <xf numFmtId="169" fontId="3" fillId="0" borderId="13" xfId="5" applyNumberFormat="1" applyFont="1" applyBorder="1"/>
    <xf numFmtId="0" fontId="10" fillId="0" borderId="14" xfId="4" applyBorder="1"/>
    <xf numFmtId="0" fontId="10" fillId="0" borderId="15" xfId="4" applyBorder="1"/>
    <xf numFmtId="169" fontId="0" fillId="0" borderId="15" xfId="5" applyNumberFormat="1" applyFont="1" applyBorder="1"/>
    <xf numFmtId="169" fontId="10" fillId="0" borderId="15" xfId="4" applyNumberFormat="1" applyBorder="1"/>
    <xf numFmtId="169" fontId="10" fillId="0" borderId="13" xfId="4" applyNumberFormat="1" applyBorder="1"/>
    <xf numFmtId="169" fontId="0" fillId="0" borderId="6" xfId="5" applyNumberFormat="1" applyFont="1" applyBorder="1"/>
    <xf numFmtId="169" fontId="10" fillId="0" borderId="6" xfId="4" applyNumberFormat="1" applyBorder="1"/>
    <xf numFmtId="169" fontId="10" fillId="0" borderId="7" xfId="4" applyNumberFormat="1" applyBorder="1"/>
    <xf numFmtId="0" fontId="5" fillId="0" borderId="0" xfId="4" applyFont="1" applyAlignment="1">
      <alignment horizontal="right"/>
    </xf>
    <xf numFmtId="168" fontId="10" fillId="0" borderId="0" xfId="4" applyNumberFormat="1"/>
    <xf numFmtId="169" fontId="3" fillId="0" borderId="12" xfId="5" applyNumberFormat="1" applyFont="1" applyBorder="1"/>
    <xf numFmtId="168" fontId="0" fillId="0" borderId="4" xfId="5" applyNumberFormat="1" applyFont="1" applyBorder="1"/>
    <xf numFmtId="169" fontId="0" fillId="0" borderId="7" xfId="5" applyNumberFormat="1" applyFont="1" applyBorder="1"/>
    <xf numFmtId="169" fontId="0" fillId="0" borderId="13" xfId="5" applyNumberFormat="1" applyFont="1" applyBorder="1"/>
    <xf numFmtId="169" fontId="3" fillId="3" borderId="12" xfId="5" applyNumberFormat="1" applyFont="1" applyFill="1" applyBorder="1"/>
    <xf numFmtId="169" fontId="0" fillId="0" borderId="13" xfId="0" applyNumberFormat="1" applyBorder="1"/>
    <xf numFmtId="0" fontId="3" fillId="0" borderId="0" xfId="2" applyFont="1" applyAlignment="1">
      <alignment horizontal="center"/>
    </xf>
  </cellXfs>
  <cellStyles count="6">
    <cellStyle name="Comma 2" xfId="5" xr:uid="{CB39E0EC-F957-4552-B8AC-8FC6AF6FCAA9}"/>
    <cellStyle name="Normal" xfId="0" builtinId="0"/>
    <cellStyle name="Normal 2" xfId="4" xr:uid="{6272FE0E-7876-4343-B624-38B80062EB3C}"/>
    <cellStyle name="Normal_2011 MTP - 2-4-09" xfId="2" xr:uid="{E9C9B554-824E-4E02-B71E-1FEF10978AAE}"/>
    <cellStyle name="Percent" xfId="1" builtinId="5"/>
    <cellStyle name="Percent 2" xfId="3" xr:uid="{16C610F7-8148-41C0-B499-5030D9C0E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7052\OneDrive%20-%20Gwent%20Police\18.%20Budget%20&amp;%20MTFP\MTFP%202024-25\June24%20update\2024-25%20MTFP%20June24%20update%2003-06-24%20v1.xlsx" TargetMode="External"/><Relationship Id="rId1" Type="http://schemas.openxmlformats.org/officeDocument/2006/relationships/externalLinkPath" Target="file:///C:\Users\407052\OneDrive%20-%20Gwent%20Police\18.%20Budget%20&amp;%20MTFP\MTFP%202024-25\June24%20update\2024-25%20MTFP%20June24%20update%2003-06-2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% in-year"/>
      <sheetName val="MTP Format Excl Borrowing £25"/>
      <sheetName val="MTP Format Excl Borrowing £20"/>
      <sheetName val="MTP Format Excl Borrowing £15"/>
      <sheetName val="Mapped 2020-21 Budget"/>
      <sheetName val="year on year rec (2)"/>
      <sheetName val="year on year rec"/>
      <sheetName val="MTP 7.70% Format Excl Borrowing"/>
      <sheetName val="MTP 6.82% Format Excl Borrowing"/>
      <sheetName val="Base Difference"/>
      <sheetName val="MTP Format Excl Borrowing vals"/>
      <sheetName val="Appendix 1b"/>
      <sheetName val="25y pwlb rates"/>
      <sheetName val="Borrowing"/>
      <sheetName val="Council Tax"/>
      <sheetName val="Developments"/>
      <sheetName val="DPP Format"/>
      <sheetName val="Inflation Rates"/>
      <sheetName val="Establishment"/>
      <sheetName val="Inflation Assumptions"/>
      <sheetName val="Pay Award Apportionment"/>
      <sheetName val="Identified Savings"/>
      <sheetName val="Totaliser Future"/>
      <sheetName val="Data 15-16"/>
      <sheetName val="Comparator"/>
      <sheetName val="PEEL Breakdown"/>
      <sheetName val="Appendix 1c - OPCC"/>
      <sheetName val="Savings Schemes"/>
      <sheetName val="2016-17 MB"/>
      <sheetName val="Sheet4"/>
      <sheetName val="2017-18 MB"/>
      <sheetName val="Reserves"/>
      <sheetName val="Capital Programme"/>
      <sheetName val="Force Projects - Rev"/>
      <sheetName val="Incremental growth"/>
      <sheetName val="Vacancy Calc"/>
      <sheetName val="Establishment calcs"/>
      <sheetName val="Estimate"/>
      <sheetName val="Pivot"/>
      <sheetName val="2016-17 Pivot Data"/>
      <sheetName val="Checklist"/>
    </sheetNames>
    <sheetDataSet>
      <sheetData sheetId="0"/>
      <sheetData sheetId="1"/>
      <sheetData sheetId="2"/>
      <sheetData sheetId="3"/>
      <sheetData sheetId="4">
        <row r="2">
          <cell r="AS2" t="str">
            <v>Proposed</v>
          </cell>
        </row>
        <row r="398">
          <cell r="V398">
            <v>154066424</v>
          </cell>
          <cell r="AC398">
            <v>162667104</v>
          </cell>
          <cell r="AL398">
            <v>172705559</v>
          </cell>
          <cell r="AS398">
            <v>172597284</v>
          </cell>
          <cell r="AZ398">
            <v>180483963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G1" t="str">
            <v>Marker</v>
          </cell>
        </row>
      </sheetData>
      <sheetData sheetId="16"/>
      <sheetData sheetId="17"/>
      <sheetData sheetId="18"/>
      <sheetData sheetId="19"/>
      <sheetData sheetId="20"/>
      <sheetData sheetId="21">
        <row r="1">
          <cell r="D1" t="str">
            <v>Marker</v>
          </cell>
        </row>
      </sheetData>
      <sheetData sheetId="22">
        <row r="86">
          <cell r="F86">
            <v>698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C2DAE-5CB8-4BBF-8AEF-B87038F92E7C}">
  <sheetPr>
    <pageSetUpPr fitToPage="1"/>
  </sheetPr>
  <dimension ref="A1:AF480"/>
  <sheetViews>
    <sheetView showGridLines="0" zoomScale="90" zoomScaleNormal="90" workbookViewId="0">
      <pane xSplit="3" ySplit="11" topLeftCell="D19" activePane="bottomRight" state="frozen"/>
      <selection pane="bottomRight" activeCell="D12" sqref="D12:N50"/>
      <selection pane="bottomLeft" activeCell="A4" sqref="A4:N4"/>
      <selection pane="topRight" activeCell="A4" sqref="A4:N4"/>
    </sheetView>
  </sheetViews>
  <sheetFormatPr defaultColWidth="9.5703125" defaultRowHeight="12.75"/>
  <cols>
    <col min="1" max="1" width="3.85546875" style="2" customWidth="1"/>
    <col min="2" max="2" width="85" style="1" bestFit="1" customWidth="1"/>
    <col min="3" max="3" width="3.5703125" style="1" customWidth="1"/>
    <col min="4" max="4" width="13.140625" style="1" customWidth="1"/>
    <col min="5" max="5" width="3.5703125" style="1" customWidth="1"/>
    <col min="6" max="6" width="13.140625" style="1" customWidth="1"/>
    <col min="7" max="7" width="2.7109375" style="1" customWidth="1"/>
    <col min="8" max="8" width="13.140625" style="1" customWidth="1"/>
    <col min="9" max="9" width="3.5703125" style="1" customWidth="1"/>
    <col min="10" max="10" width="13.140625" style="1" customWidth="1"/>
    <col min="11" max="11" width="3.5703125" style="1" customWidth="1"/>
    <col min="12" max="12" width="13.140625" style="1" customWidth="1"/>
    <col min="13" max="13" width="3.5703125" style="1" customWidth="1"/>
    <col min="14" max="14" width="13.140625" style="1" customWidth="1"/>
    <col min="15" max="15" width="3.5703125" style="1" customWidth="1"/>
    <col min="16" max="16" width="8.5703125" style="2" hidden="1" customWidth="1"/>
    <col min="17" max="17" width="11.7109375" style="1" bestFit="1" customWidth="1"/>
    <col min="18" max="27" width="9.5703125" style="1" customWidth="1"/>
    <col min="28" max="28" width="11.140625" style="1" customWidth="1"/>
    <col min="29" max="29" width="9.5703125" style="1" customWidth="1"/>
    <col min="30" max="31" width="9.5703125" style="1"/>
    <col min="32" max="32" width="17.7109375" style="1" bestFit="1" customWidth="1"/>
    <col min="33" max="16384" width="9.5703125" style="1"/>
  </cols>
  <sheetData>
    <row r="1" spans="1:28" ht="15.7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8" ht="15.7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8" ht="15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28" ht="15.7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6" spans="1:28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8" s="2" customFormat="1">
      <c r="D7" s="3"/>
      <c r="F7" s="3"/>
      <c r="H7" s="3"/>
      <c r="J7" s="3"/>
      <c r="L7" s="3"/>
      <c r="N7" s="3"/>
    </row>
    <row r="8" spans="1:28" s="2" customFormat="1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</row>
    <row r="9" spans="1:28" s="2" customFormat="1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6" t="s">
        <v>17</v>
      </c>
    </row>
    <row r="10" spans="1:28" s="2" customFormat="1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</row>
    <row r="11" spans="1:28">
      <c r="D11" s="8"/>
      <c r="F11" s="8"/>
      <c r="H11" s="8"/>
      <c r="J11" s="8"/>
      <c r="L11" s="8"/>
      <c r="N11" s="8"/>
    </row>
    <row r="12" spans="1:28">
      <c r="A12" s="2">
        <v>1</v>
      </c>
      <c r="B12" s="1" t="s">
        <v>19</v>
      </c>
      <c r="D12" s="9"/>
      <c r="E12" s="9"/>
      <c r="F12" s="9">
        <v>10737.585999999999</v>
      </c>
      <c r="G12" s="9"/>
      <c r="H12" s="9">
        <v>4620.6610000000001</v>
      </c>
      <c r="I12" s="9"/>
      <c r="J12" s="9">
        <v>4483.2460000000001</v>
      </c>
      <c r="K12" s="9"/>
      <c r="L12" s="9">
        <v>4641.7430000000004</v>
      </c>
      <c r="M12" s="9"/>
      <c r="N12" s="9">
        <v>4804.9930000000004</v>
      </c>
      <c r="O12" s="10"/>
      <c r="P12" s="11">
        <v>1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>
      <c r="A13" s="2">
        <v>2</v>
      </c>
      <c r="B13" s="1" t="s">
        <v>20</v>
      </c>
      <c r="D13" s="9"/>
      <c r="E13" s="9"/>
      <c r="F13" s="9">
        <v>2195.444</v>
      </c>
      <c r="G13" s="9"/>
      <c r="H13" s="9">
        <v>1068.3889999999999</v>
      </c>
      <c r="I13" s="9"/>
      <c r="J13" s="9">
        <v>1118.021</v>
      </c>
      <c r="K13" s="9"/>
      <c r="L13" s="9">
        <v>1185.44</v>
      </c>
      <c r="M13" s="9"/>
      <c r="N13" s="9">
        <v>1254.4860000000001</v>
      </c>
      <c r="O13" s="10"/>
      <c r="P13" s="11">
        <v>2</v>
      </c>
    </row>
    <row r="14" spans="1:28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0"/>
      <c r="P14" s="11">
        <v>8</v>
      </c>
    </row>
    <row r="15" spans="1:28">
      <c r="A15" s="2">
        <v>4</v>
      </c>
      <c r="B15" s="1" t="s">
        <v>22</v>
      </c>
      <c r="D15" s="9"/>
      <c r="E15" s="9"/>
      <c r="F15" s="9">
        <v>1783.155</v>
      </c>
      <c r="G15" s="9"/>
      <c r="H15" s="9">
        <v>2074</v>
      </c>
      <c r="I15" s="9"/>
      <c r="J15" s="9">
        <v>2800</v>
      </c>
      <c r="K15" s="9"/>
      <c r="L15" s="9">
        <v>2800</v>
      </c>
      <c r="M15" s="9"/>
      <c r="N15" s="9">
        <v>2800</v>
      </c>
      <c r="O15" s="10"/>
      <c r="P15" s="11">
        <v>3</v>
      </c>
    </row>
    <row r="16" spans="1:28">
      <c r="A16" s="2">
        <v>5</v>
      </c>
      <c r="B16" s="1" t="s">
        <v>23</v>
      </c>
      <c r="D16" s="9"/>
      <c r="E16" s="9"/>
      <c r="F16" s="9">
        <v>-4350.7820000000002</v>
      </c>
      <c r="G16" s="9"/>
      <c r="H16" s="9">
        <v>0</v>
      </c>
      <c r="I16" s="9"/>
      <c r="J16" s="9">
        <v>0</v>
      </c>
      <c r="K16" s="9"/>
      <c r="L16" s="9">
        <v>0</v>
      </c>
      <c r="M16" s="9"/>
      <c r="N16" s="9">
        <v>0</v>
      </c>
      <c r="O16" s="10"/>
      <c r="P16" s="11">
        <v>7</v>
      </c>
      <c r="R16" s="12"/>
    </row>
    <row r="17" spans="1:29">
      <c r="A17" s="2">
        <v>6</v>
      </c>
      <c r="B17" s="1" t="s">
        <v>24</v>
      </c>
      <c r="D17" s="9"/>
      <c r="E17" s="9"/>
      <c r="F17" s="9">
        <v>1189.6559999999999</v>
      </c>
      <c r="G17" s="9"/>
      <c r="H17" s="9">
        <v>278.07600000000002</v>
      </c>
      <c r="I17" s="9"/>
      <c r="J17" s="9">
        <v>733.10599999999999</v>
      </c>
      <c r="K17" s="9"/>
      <c r="L17" s="9">
        <v>2408.1759999999999</v>
      </c>
      <c r="M17" s="9"/>
      <c r="N17" s="9">
        <v>388.97399999999999</v>
      </c>
      <c r="O17" s="10"/>
      <c r="P17" s="11"/>
      <c r="R17" s="12"/>
    </row>
    <row r="18" spans="1:29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</row>
    <row r="19" spans="1:29">
      <c r="A19" s="2">
        <v>7</v>
      </c>
      <c r="B19" s="1" t="s">
        <v>25</v>
      </c>
      <c r="D19" s="9"/>
      <c r="E19" s="9"/>
      <c r="F19" s="9">
        <v>11555.058999999997</v>
      </c>
      <c r="G19" s="9"/>
      <c r="H19" s="9">
        <v>8041.1260000000002</v>
      </c>
      <c r="I19" s="9"/>
      <c r="J19" s="9">
        <v>9134.3729999999996</v>
      </c>
      <c r="K19" s="9"/>
      <c r="L19" s="9">
        <v>11035.359</v>
      </c>
      <c r="M19" s="9"/>
      <c r="N19" s="9">
        <v>9248.4529999999995</v>
      </c>
      <c r="O19" s="10"/>
      <c r="P19" s="11"/>
      <c r="AC19" s="10"/>
    </row>
    <row r="20" spans="1:29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</row>
    <row r="21" spans="1:29">
      <c r="A21" s="2">
        <v>8</v>
      </c>
      <c r="B21" s="1" t="s">
        <v>26</v>
      </c>
      <c r="D21" s="9"/>
      <c r="E21" s="9"/>
      <c r="F21" s="9">
        <v>11555.058999999997</v>
      </c>
      <c r="G21" s="9"/>
      <c r="H21" s="9">
        <v>8041.1260000000002</v>
      </c>
      <c r="I21" s="9"/>
      <c r="J21" s="9">
        <v>9134.3729999999996</v>
      </c>
      <c r="K21" s="9"/>
      <c r="L21" s="9">
        <v>11035.359</v>
      </c>
      <c r="M21" s="9"/>
      <c r="N21" s="9">
        <v>9248.4529999999995</v>
      </c>
      <c r="O21" s="10"/>
      <c r="P21" s="6"/>
    </row>
    <row r="22" spans="1:29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</row>
    <row r="23" spans="1:29">
      <c r="A23" s="2">
        <v>9</v>
      </c>
      <c r="B23" s="1" t="s">
        <v>27</v>
      </c>
      <c r="D23" s="9"/>
      <c r="E23" s="9"/>
      <c r="F23" s="9">
        <v>164975.41399999999</v>
      </c>
      <c r="G23" s="9"/>
      <c r="H23" s="9">
        <v>176530.473</v>
      </c>
      <c r="I23" s="9"/>
      <c r="J23" s="9">
        <v>184571.59899999999</v>
      </c>
      <c r="K23" s="9"/>
      <c r="L23" s="9">
        <v>193705.97199999998</v>
      </c>
      <c r="M23" s="9"/>
      <c r="N23" s="9">
        <v>204741.33099999998</v>
      </c>
      <c r="O23" s="10"/>
      <c r="P23" s="11"/>
      <c r="R23" s="12"/>
    </row>
    <row r="24" spans="1:29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</row>
    <row r="25" spans="1:29">
      <c r="A25" s="2">
        <v>10</v>
      </c>
      <c r="B25" s="1" t="s">
        <v>28</v>
      </c>
      <c r="D25" s="9">
        <v>164975.41399999999</v>
      </c>
      <c r="E25" s="9"/>
      <c r="F25" s="9">
        <v>176530.473</v>
      </c>
      <c r="G25" s="9"/>
      <c r="H25" s="9">
        <v>184571.59899999999</v>
      </c>
      <c r="I25" s="9"/>
      <c r="J25" s="9">
        <v>193705.97199999998</v>
      </c>
      <c r="K25" s="9"/>
      <c r="L25" s="9">
        <v>204741.33099999998</v>
      </c>
      <c r="M25" s="9"/>
      <c r="N25" s="9">
        <v>213989.78399999999</v>
      </c>
      <c r="O25" s="10"/>
      <c r="P25" s="11"/>
    </row>
    <row r="26" spans="1:29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1"/>
      <c r="Q26" s="12"/>
      <c r="V26" s="12"/>
    </row>
    <row r="27" spans="1:29">
      <c r="A27" s="2">
        <v>11</v>
      </c>
      <c r="B27" s="1" t="s">
        <v>29</v>
      </c>
      <c r="D27" s="15">
        <v>7.2175941493476212E-2</v>
      </c>
      <c r="E27" s="10"/>
      <c r="F27" s="16">
        <v>7.0041097154028106E-2</v>
      </c>
      <c r="G27" s="10"/>
      <c r="H27" s="15">
        <v>4.5550923097566219E-2</v>
      </c>
      <c r="I27" s="10"/>
      <c r="J27" s="15">
        <v>4.9489591299471773E-2</v>
      </c>
      <c r="K27" s="17"/>
      <c r="L27" s="15">
        <v>5.696963746683039E-2</v>
      </c>
      <c r="M27" s="17"/>
      <c r="N27" s="15">
        <v>4.5171402153285842E-2</v>
      </c>
      <c r="O27" s="10"/>
      <c r="P27" s="11"/>
    </row>
    <row r="28" spans="1:29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1"/>
    </row>
    <row r="29" spans="1:29">
      <c r="A29" s="2"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1"/>
    </row>
    <row r="30" spans="1:29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9"/>
    </row>
    <row r="31" spans="1:29">
      <c r="A31" s="2">
        <v>13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10"/>
      <c r="P31" s="11"/>
    </row>
    <row r="32" spans="1:29">
      <c r="A32" s="2">
        <v>14</v>
      </c>
      <c r="B32" s="20" t="s">
        <v>32</v>
      </c>
      <c r="D32" s="9">
        <v>-65908.123999999996</v>
      </c>
      <c r="E32" s="9"/>
      <c r="F32" s="9">
        <v>-67671.717000000004</v>
      </c>
      <c r="G32" s="9"/>
      <c r="H32" s="9">
        <v>-67671.717000000004</v>
      </c>
      <c r="I32" s="9"/>
      <c r="J32" s="9">
        <v>-67671.717000000004</v>
      </c>
      <c r="K32" s="9"/>
      <c r="L32" s="9">
        <v>-67671.717000000004</v>
      </c>
      <c r="M32" s="9"/>
      <c r="N32" s="9">
        <v>-67671.717000000004</v>
      </c>
      <c r="O32" s="10"/>
      <c r="P32" s="11">
        <v>20</v>
      </c>
      <c r="R32" s="10"/>
      <c r="T32" s="10"/>
      <c r="V32" s="10"/>
      <c r="X32" s="10"/>
      <c r="Z32" s="10"/>
      <c r="AB32" s="10"/>
    </row>
    <row r="33" spans="1:32">
      <c r="A33" s="2">
        <v>15</v>
      </c>
      <c r="B33" s="20" t="s">
        <v>33</v>
      </c>
      <c r="D33" s="9">
        <v>-25856.935000000001</v>
      </c>
      <c r="E33" s="9"/>
      <c r="F33" s="9">
        <v>-25983.21</v>
      </c>
      <c r="G33" s="9"/>
      <c r="H33" s="9">
        <v>-25983.21</v>
      </c>
      <c r="I33" s="9"/>
      <c r="J33" s="9">
        <v>-25983.21</v>
      </c>
      <c r="K33" s="9"/>
      <c r="L33" s="9">
        <v>-25983.21</v>
      </c>
      <c r="M33" s="9"/>
      <c r="N33" s="9">
        <v>-25983.21</v>
      </c>
      <c r="O33" s="10"/>
      <c r="P33" s="11">
        <v>21</v>
      </c>
      <c r="R33" s="10"/>
      <c r="S33" s="12"/>
      <c r="T33" s="10"/>
      <c r="V33" s="10"/>
      <c r="X33" s="10"/>
      <c r="Z33" s="10"/>
      <c r="AB33" s="10"/>
    </row>
    <row r="34" spans="1:32">
      <c r="A34" s="2">
        <v>16</v>
      </c>
      <c r="B34" s="20" t="s">
        <v>34</v>
      </c>
      <c r="D34" s="9">
        <v>-212.065</v>
      </c>
      <c r="E34" s="9"/>
      <c r="F34" s="9">
        <v>-212.77799999999999</v>
      </c>
      <c r="G34" s="9"/>
      <c r="H34" s="9">
        <v>-212.77799999999999</v>
      </c>
      <c r="I34" s="9"/>
      <c r="J34" s="9">
        <v>-212.77799999999999</v>
      </c>
      <c r="K34" s="9"/>
      <c r="L34" s="9">
        <v>-212.77799999999999</v>
      </c>
      <c r="M34" s="9"/>
      <c r="N34" s="9">
        <v>-212.77799999999999</v>
      </c>
      <c r="O34" s="10"/>
      <c r="P34" s="11">
        <v>22</v>
      </c>
      <c r="R34" s="10"/>
      <c r="T34" s="10"/>
      <c r="V34" s="10"/>
      <c r="X34" s="10"/>
      <c r="Z34" s="10"/>
      <c r="AB34" s="10"/>
    </row>
    <row r="35" spans="1:32">
      <c r="B35" s="20"/>
      <c r="D35" s="9"/>
      <c r="E35" s="9"/>
      <c r="F35" s="22"/>
      <c r="G35" s="22"/>
      <c r="H35" s="22"/>
      <c r="I35" s="9"/>
      <c r="J35" s="9"/>
      <c r="K35" s="9"/>
      <c r="L35" s="9"/>
      <c r="M35" s="9"/>
      <c r="N35" s="9"/>
      <c r="O35" s="10"/>
      <c r="P35" s="11"/>
      <c r="R35" s="10"/>
      <c r="S35" s="17"/>
      <c r="T35" s="10"/>
      <c r="V35" s="10"/>
      <c r="X35" s="10"/>
      <c r="Z35" s="10"/>
      <c r="AB35" s="10"/>
    </row>
    <row r="36" spans="1:32">
      <c r="A36" s="2">
        <v>17</v>
      </c>
      <c r="B36" s="20" t="s">
        <v>35</v>
      </c>
      <c r="D36" s="9">
        <v>-91977.123999999996</v>
      </c>
      <c r="E36" s="9"/>
      <c r="F36" s="9">
        <v>-93867.705000000002</v>
      </c>
      <c r="G36" s="9"/>
      <c r="H36" s="9">
        <v>-93867.705000000002</v>
      </c>
      <c r="I36" s="9"/>
      <c r="J36" s="9">
        <v>-93867.705000000002</v>
      </c>
      <c r="K36" s="9"/>
      <c r="L36" s="9">
        <v>-93867.705000000002</v>
      </c>
      <c r="M36" s="9"/>
      <c r="N36" s="9">
        <v>-93867.705000000002</v>
      </c>
      <c r="O36" s="10"/>
      <c r="P36" s="11"/>
      <c r="R36" s="23"/>
      <c r="T36" s="10"/>
      <c r="V36" s="10"/>
      <c r="X36" s="10"/>
      <c r="Z36" s="10"/>
      <c r="AB36" s="10"/>
      <c r="AE36" s="10"/>
      <c r="AF36" s="24"/>
    </row>
    <row r="37" spans="1:32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  <c r="P37" s="11"/>
      <c r="R37" s="10"/>
      <c r="T37" s="10"/>
      <c r="V37" s="10"/>
      <c r="X37" s="10"/>
      <c r="Z37" s="10"/>
      <c r="AB37" s="10"/>
    </row>
    <row r="38" spans="1:32">
      <c r="A38" s="2">
        <v>18</v>
      </c>
      <c r="B38" s="20" t="s">
        <v>36</v>
      </c>
      <c r="D38" s="9">
        <v>-72998.182000000001</v>
      </c>
      <c r="E38" s="9"/>
      <c r="F38" s="9">
        <v>-79159.572711200002</v>
      </c>
      <c r="G38" s="9"/>
      <c r="H38" s="9">
        <v>-84957.542711200003</v>
      </c>
      <c r="I38" s="9"/>
      <c r="J38" s="9">
        <v>-91180.180711199995</v>
      </c>
      <c r="K38" s="9"/>
      <c r="L38" s="9">
        <v>-97858.588711200005</v>
      </c>
      <c r="M38" s="9"/>
      <c r="N38" s="9">
        <v>-105026.14971119999</v>
      </c>
      <c r="O38" s="10"/>
      <c r="P38" s="11">
        <v>6</v>
      </c>
      <c r="R38" s="10"/>
      <c r="T38" s="10"/>
      <c r="V38" s="10"/>
      <c r="X38" s="10"/>
      <c r="Z38" s="10"/>
      <c r="AB38" s="10"/>
    </row>
    <row r="39" spans="1:32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1"/>
    </row>
    <row r="40" spans="1:32">
      <c r="A40" s="2">
        <v>19</v>
      </c>
      <c r="B40" s="1" t="s">
        <v>37</v>
      </c>
      <c r="D40" s="9">
        <v>-164975.30599999998</v>
      </c>
      <c r="E40" s="9"/>
      <c r="F40" s="9">
        <v>-173027.2777112</v>
      </c>
      <c r="G40" s="9"/>
      <c r="H40" s="9">
        <v>-178825.24771120001</v>
      </c>
      <c r="I40" s="9"/>
      <c r="J40" s="9">
        <v>-185047.88571120001</v>
      </c>
      <c r="K40" s="9"/>
      <c r="L40" s="9">
        <v>-191726.29371120001</v>
      </c>
      <c r="M40" s="9"/>
      <c r="N40" s="9">
        <v>-198893.85471119999</v>
      </c>
      <c r="O40" s="10"/>
      <c r="P40" s="11"/>
    </row>
    <row r="41" spans="1:32">
      <c r="D41" s="25"/>
      <c r="E41" s="10"/>
      <c r="F41" s="25"/>
      <c r="G41" s="10"/>
      <c r="H41" s="25"/>
      <c r="I41" s="10"/>
      <c r="J41" s="26"/>
      <c r="K41" s="27"/>
      <c r="L41" s="26"/>
      <c r="M41" s="27"/>
      <c r="N41" s="26"/>
      <c r="O41" s="10"/>
      <c r="P41" s="11"/>
    </row>
    <row r="42" spans="1:32" s="13" customFormat="1">
      <c r="A42" s="4">
        <v>20</v>
      </c>
      <c r="B42" s="13" t="s">
        <v>38</v>
      </c>
      <c r="D42" s="28">
        <v>0.10800000000745058</v>
      </c>
      <c r="E42" s="29"/>
      <c r="F42" s="28">
        <v>3503.1952887999942</v>
      </c>
      <c r="G42" s="30"/>
      <c r="H42" s="28">
        <v>5746.3512887999823</v>
      </c>
      <c r="I42" s="31"/>
      <c r="J42" s="28">
        <v>8658.0862887999683</v>
      </c>
      <c r="K42" s="12"/>
      <c r="L42" s="28">
        <v>13015.037288799969</v>
      </c>
      <c r="M42" s="12"/>
      <c r="N42" s="28">
        <v>15095.929288799991</v>
      </c>
      <c r="O42" s="10"/>
      <c r="P42" s="6"/>
      <c r="R42" s="30"/>
      <c r="T42" s="30"/>
      <c r="V42" s="30"/>
      <c r="X42" s="30"/>
      <c r="Z42" s="30"/>
      <c r="AB42" s="30"/>
    </row>
    <row r="43" spans="1:32" s="13" customFormat="1">
      <c r="A43" s="4"/>
      <c r="D43" s="32"/>
      <c r="E43" s="29"/>
      <c r="F43" s="32"/>
      <c r="G43" s="29"/>
      <c r="H43" s="32"/>
      <c r="I43" s="29"/>
      <c r="J43" s="32"/>
      <c r="K43" s="33"/>
      <c r="L43" s="32"/>
      <c r="M43" s="10"/>
      <c r="N43" s="34"/>
      <c r="O43" s="10"/>
      <c r="P43" s="6"/>
    </row>
    <row r="44" spans="1:32">
      <c r="A44" s="4">
        <v>21</v>
      </c>
      <c r="B44" s="13" t="s">
        <v>39</v>
      </c>
      <c r="D44" s="35"/>
      <c r="E44" s="36"/>
      <c r="F44" s="37"/>
      <c r="G44" s="36"/>
      <c r="H44" s="37"/>
      <c r="I44" s="36"/>
      <c r="J44" s="37"/>
      <c r="K44" s="33"/>
      <c r="L44" s="32"/>
      <c r="M44" s="10"/>
      <c r="N44" s="38"/>
      <c r="O44" s="10"/>
      <c r="P44" s="1"/>
    </row>
    <row r="45" spans="1:32">
      <c r="A45" s="4"/>
      <c r="D45" s="35"/>
      <c r="E45" s="36"/>
      <c r="F45" s="37"/>
      <c r="G45" s="36"/>
      <c r="H45" s="37"/>
      <c r="I45" s="36"/>
      <c r="J45" s="37"/>
      <c r="K45" s="33"/>
      <c r="L45" s="37"/>
      <c r="M45" s="10"/>
      <c r="N45" s="38"/>
      <c r="O45" s="10"/>
    </row>
    <row r="46" spans="1:32">
      <c r="A46" s="2">
        <v>22</v>
      </c>
      <c r="B46" s="1" t="s">
        <v>40</v>
      </c>
      <c r="D46" s="28">
        <v>0</v>
      </c>
      <c r="E46" s="36"/>
      <c r="F46" s="28">
        <v>-698</v>
      </c>
      <c r="G46" s="39"/>
      <c r="H46" s="28">
        <v>-1271.8</v>
      </c>
      <c r="I46" s="39"/>
      <c r="J46" s="28">
        <v>-1671.8</v>
      </c>
      <c r="K46" s="12"/>
      <c r="L46" s="28">
        <v>-2011.8</v>
      </c>
      <c r="M46" s="10"/>
      <c r="N46" s="28">
        <v>-2351.8000000000002</v>
      </c>
      <c r="O46" s="10"/>
      <c r="P46" s="11"/>
    </row>
    <row r="47" spans="1:32">
      <c r="D47" s="32"/>
      <c r="E47" s="36"/>
      <c r="F47" s="28"/>
      <c r="G47" s="39"/>
      <c r="H47" s="28"/>
      <c r="I47" s="39"/>
      <c r="J47" s="28"/>
      <c r="K47" s="12"/>
      <c r="L47" s="28"/>
      <c r="M47" s="10"/>
      <c r="N47" s="28"/>
      <c r="O47" s="10"/>
      <c r="P47" s="11"/>
    </row>
    <row r="48" spans="1:32">
      <c r="A48" s="4">
        <v>23</v>
      </c>
      <c r="B48" s="13" t="s">
        <v>41</v>
      </c>
      <c r="D48" s="28">
        <v>0</v>
      </c>
      <c r="E48" s="36"/>
      <c r="F48" s="28"/>
      <c r="G48" s="39"/>
      <c r="H48" s="28"/>
      <c r="I48" s="39"/>
      <c r="J48" s="28">
        <v>0</v>
      </c>
      <c r="K48" s="12"/>
      <c r="L48" s="28">
        <v>0</v>
      </c>
      <c r="M48" s="10"/>
      <c r="N48" s="28">
        <v>0</v>
      </c>
      <c r="O48" s="10"/>
      <c r="P48" s="11"/>
    </row>
    <row r="49" spans="1:16">
      <c r="A49" s="4"/>
      <c r="B49" s="13"/>
      <c r="D49" s="35"/>
      <c r="E49" s="36"/>
      <c r="F49" s="37"/>
      <c r="G49" s="36"/>
      <c r="H49" s="37"/>
      <c r="I49" s="36"/>
      <c r="J49" s="37"/>
      <c r="K49" s="33"/>
      <c r="L49" s="37"/>
      <c r="M49" s="10"/>
      <c r="N49" s="38"/>
      <c r="O49" s="10"/>
      <c r="P49" s="6"/>
    </row>
    <row r="50" spans="1:16" s="13" customFormat="1">
      <c r="A50" s="4">
        <v>24</v>
      </c>
      <c r="B50" s="13" t="s">
        <v>42</v>
      </c>
      <c r="D50" s="40">
        <v>0.10800000000745058</v>
      </c>
      <c r="E50" s="29"/>
      <c r="F50" s="40">
        <v>2805.1952887999942</v>
      </c>
      <c r="G50" s="31"/>
      <c r="H50" s="40">
        <v>4474.5512887999821</v>
      </c>
      <c r="I50" s="31"/>
      <c r="J50" s="40">
        <v>6986.2862887999681</v>
      </c>
      <c r="K50" s="12"/>
      <c r="L50" s="40">
        <v>11003.23728879997</v>
      </c>
      <c r="M50" s="12"/>
      <c r="N50" s="40">
        <v>12744.129288799992</v>
      </c>
      <c r="O50" s="10"/>
      <c r="P50" s="6"/>
    </row>
    <row r="51" spans="1:16" s="13" customFormat="1">
      <c r="A51" s="4"/>
      <c r="D51" s="30"/>
      <c r="E51" s="30"/>
      <c r="F51" s="30"/>
      <c r="G51" s="30"/>
      <c r="H51" s="30"/>
      <c r="I51" s="30"/>
      <c r="J51" s="30"/>
      <c r="K51" s="10"/>
      <c r="L51" s="30"/>
      <c r="M51" s="10"/>
      <c r="N51" s="30"/>
      <c r="O51" s="10"/>
      <c r="P51" s="6"/>
    </row>
    <row r="52" spans="1:16" ht="13.15" hidden="1" customHeight="1">
      <c r="D52" s="10"/>
      <c r="E52" s="10"/>
      <c r="F52" s="10">
        <v>-3266.4023699999962</v>
      </c>
      <c r="G52" s="10"/>
      <c r="H52" s="10">
        <v>-1364.0624400000088</v>
      </c>
      <c r="I52" s="10"/>
      <c r="J52" s="10">
        <v>-2801.504386288012</v>
      </c>
      <c r="K52" s="10"/>
      <c r="L52" s="10">
        <v>-2572.0026811257703</v>
      </c>
      <c r="M52" s="10"/>
      <c r="N52" s="10">
        <v>-2348.2596811257536</v>
      </c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</row>
    <row r="55" spans="1:16" ht="13.15" hidden="1" customHeight="1">
      <c r="D55" s="10"/>
      <c r="E55" s="10"/>
      <c r="F55" s="10"/>
      <c r="G55" s="10"/>
      <c r="H55" s="10"/>
      <c r="I55" s="10"/>
      <c r="J55" s="10"/>
      <c r="K55" s="10"/>
      <c r="L55" s="10"/>
      <c r="O55" s="10"/>
      <c r="P55" s="11"/>
    </row>
    <row r="56" spans="1:16" ht="13.15" hidden="1" customHeight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1"/>
    </row>
    <row r="57" spans="1:16" ht="13.15" hidden="1" customHeight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1:16" ht="13.15" hidden="1" customHeight="1">
      <c r="D58" s="10"/>
      <c r="E58" s="10"/>
      <c r="F58" s="10">
        <v>-4370.5651148000034</v>
      </c>
      <c r="G58" s="10"/>
      <c r="H58" s="10">
        <v>472.18251519999467</v>
      </c>
      <c r="I58" s="10"/>
      <c r="J58" s="10">
        <v>3650.4970752000081</v>
      </c>
      <c r="K58" s="10"/>
      <c r="L58" s="10">
        <v>3562.1826889119984</v>
      </c>
      <c r="M58" s="10"/>
      <c r="N58" s="10">
        <v>1573.9820077862387</v>
      </c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1"/>
    </row>
    <row r="61" spans="1:16" ht="13.15" hidden="1" customHeight="1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10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>
      <c r="D63" s="10"/>
      <c r="E63" s="10"/>
      <c r="F63" s="10"/>
      <c r="G63" s="10"/>
      <c r="H63" s="10"/>
      <c r="I63" s="10"/>
      <c r="J63" s="10"/>
      <c r="K63" s="10"/>
      <c r="L63" s="10"/>
      <c r="O63" s="10"/>
      <c r="P63" s="11"/>
    </row>
    <row r="64" spans="1:16" hidden="1">
      <c r="D64" s="10"/>
      <c r="E64" s="10"/>
      <c r="F64" s="10">
        <v>3503</v>
      </c>
      <c r="G64" s="10"/>
      <c r="H64" s="41">
        <v>1000</v>
      </c>
      <c r="I64" s="10"/>
      <c r="J64" s="10" t="s">
        <v>43</v>
      </c>
      <c r="K64" s="10"/>
      <c r="L64" s="10"/>
      <c r="O64" s="10"/>
      <c r="P64" s="11"/>
    </row>
    <row r="65" spans="2:16" hidden="1">
      <c r="D65" s="10"/>
      <c r="E65" s="10"/>
      <c r="F65" s="10"/>
      <c r="G65" s="10"/>
      <c r="H65" s="10">
        <v>600</v>
      </c>
      <c r="I65" s="10"/>
      <c r="J65" s="10" t="s">
        <v>44</v>
      </c>
      <c r="K65" s="10"/>
      <c r="L65" s="10"/>
      <c r="O65" s="10"/>
      <c r="P65" s="11"/>
    </row>
    <row r="66" spans="2:16" hidden="1">
      <c r="D66" s="10"/>
      <c r="E66" s="10"/>
      <c r="F66" s="10"/>
      <c r="G66" s="10"/>
      <c r="H66" s="1">
        <v>400</v>
      </c>
      <c r="J66" s="1" t="s">
        <v>45</v>
      </c>
      <c r="K66" s="10"/>
      <c r="L66" s="10"/>
      <c r="O66" s="10"/>
      <c r="P66" s="11"/>
    </row>
    <row r="67" spans="2:16" hidden="1">
      <c r="B67" s="42"/>
      <c r="D67" s="10"/>
      <c r="E67" s="10"/>
      <c r="F67" s="10"/>
      <c r="G67" s="10"/>
      <c r="H67" s="41">
        <v>350</v>
      </c>
      <c r="I67" s="10"/>
      <c r="J67" s="10" t="s">
        <v>46</v>
      </c>
      <c r="K67" s="10"/>
      <c r="L67" s="10"/>
      <c r="O67" s="10"/>
      <c r="P67" s="11"/>
    </row>
    <row r="68" spans="2:16" hidden="1">
      <c r="D68" s="10"/>
      <c r="E68" s="10"/>
      <c r="F68" s="10"/>
      <c r="G68" s="10"/>
      <c r="H68" s="1">
        <v>251</v>
      </c>
      <c r="J68" s="1" t="s">
        <v>47</v>
      </c>
      <c r="K68" s="10"/>
      <c r="L68" s="10"/>
      <c r="M68" s="10"/>
      <c r="N68" s="10"/>
      <c r="O68" s="10"/>
      <c r="P68" s="11"/>
    </row>
    <row r="69" spans="2:16" hidden="1">
      <c r="D69" s="10"/>
      <c r="E69" s="10"/>
      <c r="F69" s="10"/>
      <c r="G69" s="10"/>
      <c r="H69" s="41">
        <v>191</v>
      </c>
      <c r="I69" s="10"/>
      <c r="J69" s="10" t="s">
        <v>48</v>
      </c>
      <c r="K69" s="10"/>
      <c r="L69" s="10"/>
      <c r="M69" s="10"/>
      <c r="N69" s="10"/>
      <c r="O69" s="10"/>
      <c r="P69" s="11"/>
    </row>
    <row r="70" spans="2:16" hidden="1">
      <c r="D70" s="10"/>
      <c r="E70" s="10"/>
      <c r="F70" s="10"/>
      <c r="G70" s="10"/>
      <c r="H70" s="41">
        <v>186</v>
      </c>
      <c r="I70" s="10"/>
      <c r="J70" s="10" t="s">
        <v>49</v>
      </c>
      <c r="K70" s="10"/>
      <c r="L70" s="10"/>
      <c r="M70" s="10"/>
      <c r="N70" s="10"/>
      <c r="O70" s="10"/>
      <c r="P70" s="11"/>
    </row>
    <row r="71" spans="2:16" hidden="1">
      <c r="D71" s="10"/>
      <c r="E71" s="10"/>
      <c r="F71" s="10"/>
      <c r="G71" s="10"/>
      <c r="H71" s="1">
        <v>165</v>
      </c>
      <c r="J71" s="1" t="s">
        <v>50</v>
      </c>
      <c r="K71" s="10"/>
      <c r="L71" s="10"/>
      <c r="M71" s="10"/>
      <c r="N71" s="10"/>
      <c r="O71" s="10"/>
      <c r="P71" s="11"/>
    </row>
    <row r="72" spans="2:16" hidden="1">
      <c r="D72" s="10"/>
      <c r="E72" s="10"/>
      <c r="F72" s="10"/>
      <c r="G72" s="10"/>
      <c r="H72" s="10">
        <v>100</v>
      </c>
      <c r="I72" s="10"/>
      <c r="J72" s="10" t="s">
        <v>51</v>
      </c>
      <c r="K72" s="10"/>
      <c r="L72" s="10"/>
      <c r="M72" s="10"/>
      <c r="N72" s="10"/>
      <c r="O72" s="10"/>
      <c r="P72" s="11"/>
    </row>
    <row r="73" spans="2:16" hidden="1">
      <c r="D73" s="10"/>
      <c r="E73" s="10"/>
      <c r="F73" s="10"/>
      <c r="G73" s="10"/>
      <c r="H73" s="10">
        <v>478</v>
      </c>
      <c r="I73" s="10"/>
      <c r="J73" s="10" t="s">
        <v>52</v>
      </c>
      <c r="K73" s="10"/>
      <c r="L73" s="10"/>
      <c r="M73" s="10"/>
      <c r="N73" s="10"/>
      <c r="O73" s="10"/>
      <c r="P73" s="11"/>
    </row>
    <row r="74" spans="2:16" hidden="1">
      <c r="D74" s="10"/>
      <c r="E74" s="10"/>
      <c r="F74" s="10"/>
      <c r="G74" s="10"/>
      <c r="H74" s="10">
        <v>746</v>
      </c>
      <c r="I74" s="10"/>
      <c r="J74" s="10" t="s">
        <v>53</v>
      </c>
      <c r="K74" s="10"/>
      <c r="L74" s="10"/>
      <c r="M74" s="10"/>
      <c r="N74" s="10"/>
      <c r="O74" s="10"/>
      <c r="P74" s="11"/>
    </row>
    <row r="75" spans="2:16" hidden="1">
      <c r="D75" s="10"/>
      <c r="E75" s="10"/>
      <c r="F75" s="10"/>
      <c r="G75" s="10"/>
      <c r="H75" s="10">
        <v>-451</v>
      </c>
      <c r="I75" s="10"/>
      <c r="J75" s="10" t="s">
        <v>54</v>
      </c>
      <c r="K75" s="10"/>
      <c r="L75" s="10"/>
      <c r="M75" s="10"/>
      <c r="N75" s="10"/>
      <c r="O75" s="10"/>
      <c r="P75" s="11"/>
    </row>
    <row r="76" spans="2:16" hidden="1">
      <c r="D76" s="10"/>
      <c r="E76" s="10"/>
      <c r="F76" s="10"/>
      <c r="G76" s="10"/>
      <c r="H76" s="10">
        <f>78344-79160+165</f>
        <v>-651</v>
      </c>
      <c r="I76" s="10"/>
      <c r="J76" s="10" t="s">
        <v>55</v>
      </c>
      <c r="K76" s="10"/>
      <c r="L76" s="10"/>
      <c r="M76" s="10"/>
      <c r="N76" s="10"/>
      <c r="O76" s="10"/>
      <c r="P76" s="11"/>
    </row>
    <row r="77" spans="2:16" hidden="1">
      <c r="D77" s="10"/>
      <c r="E77" s="10"/>
      <c r="F77" s="10"/>
      <c r="G77" s="10"/>
      <c r="H77" s="10">
        <v>-165</v>
      </c>
      <c r="I77" s="10"/>
      <c r="J77" s="10" t="s">
        <v>56</v>
      </c>
      <c r="K77" s="10"/>
      <c r="L77" s="10"/>
      <c r="M77" s="10"/>
      <c r="N77" s="10"/>
      <c r="O77" s="10"/>
      <c r="P77" s="11"/>
    </row>
    <row r="78" spans="2:16" hidden="1">
      <c r="D78" s="10"/>
      <c r="E78" s="10"/>
      <c r="F78" s="10"/>
      <c r="G78" s="10"/>
      <c r="H78" s="10">
        <v>303</v>
      </c>
      <c r="I78" s="10"/>
      <c r="J78" s="10" t="s">
        <v>57</v>
      </c>
      <c r="K78" s="10"/>
      <c r="L78" s="10"/>
      <c r="M78" s="10"/>
      <c r="N78" s="10"/>
      <c r="O78" s="10"/>
      <c r="P78" s="11"/>
    </row>
    <row r="79" spans="2:16" hidden="1">
      <c r="D79" s="10"/>
      <c r="E79" s="10"/>
      <c r="F79" s="10"/>
      <c r="G79" s="10"/>
      <c r="H79" s="43">
        <f>SUM(H64:H78)</f>
        <v>3503</v>
      </c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  <row r="480" spans="4:16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orientation="landscape" r:id="rId1"/>
  <headerFooter>
    <oddHeader>&amp;R&amp;A</oddHeader>
    <oddFooter>&amp;L&amp;F &amp;A&amp;R26-01-2024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88B-ECB1-441F-B4FA-1AC0F7628369}">
  <sheetPr>
    <pageSetUpPr fitToPage="1"/>
  </sheetPr>
  <dimension ref="A1:AG485"/>
  <sheetViews>
    <sheetView showGridLines="0" zoomScale="80" zoomScaleNormal="80" workbookViewId="0">
      <pane xSplit="3" ySplit="11" topLeftCell="D12" activePane="bottomRight" state="frozen"/>
      <selection pane="bottomRight" activeCell="D12" sqref="D12:N50"/>
      <selection pane="bottomLeft" activeCell="A12" sqref="A12"/>
      <selection pane="topRight" activeCell="D1" sqref="D1"/>
    </sheetView>
  </sheetViews>
  <sheetFormatPr defaultColWidth="9.5703125" defaultRowHeight="12.75"/>
  <cols>
    <col min="1" max="1" width="3.85546875" style="2" customWidth="1"/>
    <col min="2" max="2" width="85" style="1" bestFit="1" customWidth="1"/>
    <col min="3" max="3" width="3.7109375" style="1" customWidth="1"/>
    <col min="4" max="4" width="13" style="1" customWidth="1"/>
    <col min="5" max="5" width="3.7109375" style="1" customWidth="1"/>
    <col min="6" max="6" width="13" style="1" customWidth="1"/>
    <col min="7" max="7" width="2.7109375" style="1" customWidth="1"/>
    <col min="8" max="8" width="13" style="1" customWidth="1"/>
    <col min="9" max="9" width="3.7109375" style="1" customWidth="1"/>
    <col min="10" max="10" width="13" style="1" customWidth="1"/>
    <col min="11" max="11" width="3.7109375" style="1" customWidth="1"/>
    <col min="12" max="12" width="11.5703125" style="1" customWidth="1"/>
    <col min="13" max="13" width="3.7109375" style="1" customWidth="1"/>
    <col min="14" max="15" width="13" style="1" customWidth="1"/>
    <col min="16" max="16" width="3.7109375" style="1" hidden="1" customWidth="1"/>
    <col min="17" max="17" width="8.5703125" style="2" hidden="1" customWidth="1"/>
    <col min="18" max="18" width="11.7109375" style="1" hidden="1" customWidth="1"/>
    <col min="19" max="28" width="9.5703125" style="1" hidden="1" customWidth="1"/>
    <col min="29" max="29" width="11.140625" style="1" hidden="1" customWidth="1"/>
    <col min="30" max="30" width="9.5703125" style="1" hidden="1" customWidth="1"/>
    <col min="31" max="32" width="9.5703125" style="1"/>
    <col min="33" max="33" width="17.85546875" style="1" bestFit="1" customWidth="1"/>
    <col min="34" max="16384" width="9.5703125" style="1"/>
  </cols>
  <sheetData>
    <row r="1" spans="1:29" ht="15.7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9" ht="15.7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9" ht="15.75">
      <c r="A3" s="96" t="s">
        <v>58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29" ht="15.75">
      <c r="A4" s="96" t="s">
        <v>59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6" spans="1:29" s="2" customFormat="1">
      <c r="D6" s="2" t="s">
        <v>3</v>
      </c>
      <c r="F6" s="2" t="s">
        <v>4</v>
      </c>
      <c r="H6" s="2" t="s">
        <v>5</v>
      </c>
      <c r="J6" s="2" t="s">
        <v>6</v>
      </c>
      <c r="L6" s="2" t="s">
        <v>7</v>
      </c>
      <c r="N6" s="2" t="s">
        <v>8</v>
      </c>
    </row>
    <row r="7" spans="1:29" s="2" customFormat="1" ht="6.75" customHeight="1">
      <c r="D7" s="3"/>
      <c r="F7" s="3"/>
      <c r="H7" s="3"/>
      <c r="J7" s="3"/>
      <c r="L7" s="3"/>
      <c r="N7" s="3"/>
    </row>
    <row r="8" spans="1:29" s="2" customFormat="1">
      <c r="B8" s="4"/>
      <c r="C8" s="4"/>
      <c r="D8" s="5" t="s">
        <v>9</v>
      </c>
      <c r="E8" s="4"/>
      <c r="F8" s="5" t="s">
        <v>10</v>
      </c>
      <c r="G8" s="4"/>
      <c r="H8" s="5" t="s">
        <v>11</v>
      </c>
      <c r="I8" s="4"/>
      <c r="J8" s="5" t="s">
        <v>12</v>
      </c>
      <c r="K8" s="4"/>
      <c r="L8" s="5" t="s">
        <v>13</v>
      </c>
      <c r="M8" s="4"/>
      <c r="N8" s="5" t="s">
        <v>14</v>
      </c>
      <c r="O8" s="4"/>
      <c r="P8" s="4"/>
      <c r="Q8" s="4"/>
    </row>
    <row r="9" spans="1:29" s="2" customFormat="1">
      <c r="B9" s="4"/>
      <c r="C9" s="4"/>
      <c r="D9" s="5" t="s">
        <v>15</v>
      </c>
      <c r="E9" s="5"/>
      <c r="F9" s="5" t="s">
        <v>16</v>
      </c>
      <c r="G9" s="4"/>
      <c r="H9" s="5" t="s">
        <v>16</v>
      </c>
      <c r="I9" s="4"/>
      <c r="J9" s="5" t="s">
        <v>16</v>
      </c>
      <c r="K9" s="4"/>
      <c r="L9" s="5" t="s">
        <v>16</v>
      </c>
      <c r="M9" s="4"/>
      <c r="N9" s="5" t="s">
        <v>16</v>
      </c>
      <c r="O9" s="4"/>
      <c r="P9" s="4"/>
      <c r="Q9" s="6" t="s">
        <v>17</v>
      </c>
    </row>
    <row r="10" spans="1:29" s="2" customFormat="1">
      <c r="B10" s="4"/>
      <c r="C10" s="4"/>
      <c r="D10" s="7" t="s">
        <v>18</v>
      </c>
      <c r="E10" s="4"/>
      <c r="F10" s="7" t="s">
        <v>18</v>
      </c>
      <c r="G10" s="4"/>
      <c r="H10" s="7" t="s">
        <v>18</v>
      </c>
      <c r="I10" s="4"/>
      <c r="J10" s="7" t="s">
        <v>18</v>
      </c>
      <c r="K10" s="4"/>
      <c r="L10" s="7" t="s">
        <v>18</v>
      </c>
      <c r="M10" s="4"/>
      <c r="N10" s="7" t="s">
        <v>18</v>
      </c>
      <c r="O10" s="4"/>
      <c r="P10" s="4"/>
      <c r="Q10" s="4"/>
    </row>
    <row r="11" spans="1:29">
      <c r="D11" s="8"/>
      <c r="F11" s="8"/>
      <c r="H11" s="8"/>
      <c r="J11" s="8"/>
      <c r="L11" s="8"/>
      <c r="N11" s="8"/>
    </row>
    <row r="12" spans="1:29">
      <c r="A12" s="2">
        <v>1</v>
      </c>
      <c r="B12" s="1" t="s">
        <v>19</v>
      </c>
      <c r="D12" s="9"/>
      <c r="E12" s="9"/>
      <c r="F12" s="9">
        <v>8157</v>
      </c>
      <c r="G12" s="9"/>
      <c r="H12" s="9">
        <v>4594.442</v>
      </c>
      <c r="I12" s="9"/>
      <c r="J12" s="9">
        <v>4457.9409999999998</v>
      </c>
      <c r="K12" s="9"/>
      <c r="L12" s="9">
        <v>4615.674</v>
      </c>
      <c r="M12" s="9"/>
      <c r="N12" s="9">
        <v>4778.1450000000004</v>
      </c>
      <c r="O12" s="12"/>
      <c r="P12" s="10"/>
      <c r="Q12" s="11">
        <v>1</v>
      </c>
      <c r="R12" s="1" t="s">
        <v>60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>
      <c r="A13" s="2">
        <v>2</v>
      </c>
      <c r="B13" s="1" t="s">
        <v>20</v>
      </c>
      <c r="D13" s="9"/>
      <c r="E13" s="9"/>
      <c r="F13" s="9">
        <v>2185.212</v>
      </c>
      <c r="G13" s="9"/>
      <c r="H13" s="9">
        <v>1040.1610000000001</v>
      </c>
      <c r="I13" s="9"/>
      <c r="J13" s="9">
        <v>1089.2639999999999</v>
      </c>
      <c r="K13" s="9"/>
      <c r="L13" s="9">
        <v>1155.701</v>
      </c>
      <c r="M13" s="9"/>
      <c r="N13" s="9">
        <v>1223.7190000000001</v>
      </c>
      <c r="O13" s="12"/>
      <c r="P13" s="10"/>
      <c r="Q13" s="11">
        <v>2</v>
      </c>
      <c r="R13" s="1" t="s">
        <v>61</v>
      </c>
    </row>
    <row r="14" spans="1:29">
      <c r="A14" s="2">
        <v>3</v>
      </c>
      <c r="B14" s="1" t="s">
        <v>21</v>
      </c>
      <c r="D14" s="9"/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12"/>
      <c r="P14" s="10"/>
      <c r="Q14" s="11">
        <v>8</v>
      </c>
    </row>
    <row r="15" spans="1:29">
      <c r="A15" s="2">
        <v>4</v>
      </c>
      <c r="B15" s="1" t="s">
        <v>22</v>
      </c>
      <c r="D15" s="9"/>
      <c r="E15" s="9"/>
      <c r="F15" s="9">
        <v>3000.375</v>
      </c>
      <c r="G15" s="9"/>
      <c r="H15" s="9">
        <v>2074</v>
      </c>
      <c r="I15" s="9"/>
      <c r="J15" s="9">
        <v>2800</v>
      </c>
      <c r="K15" s="9"/>
      <c r="L15" s="9">
        <v>2800</v>
      </c>
      <c r="M15" s="9"/>
      <c r="N15" s="9">
        <v>2800</v>
      </c>
      <c r="O15" s="12"/>
      <c r="P15" s="10"/>
      <c r="Q15" s="11">
        <v>3</v>
      </c>
      <c r="R15" s="1" t="s">
        <v>62</v>
      </c>
    </row>
    <row r="16" spans="1:29">
      <c r="A16" s="2">
        <v>5</v>
      </c>
      <c r="B16" s="1" t="s">
        <v>23</v>
      </c>
      <c r="D16" s="9"/>
      <c r="E16" s="9"/>
      <c r="F16" s="9">
        <v>-4600</v>
      </c>
      <c r="G16" s="9"/>
      <c r="H16" s="9">
        <v>0</v>
      </c>
      <c r="I16" s="9"/>
      <c r="J16" s="9">
        <v>0</v>
      </c>
      <c r="K16" s="9"/>
      <c r="L16" s="9">
        <v>0</v>
      </c>
      <c r="M16" s="9"/>
      <c r="N16" s="9">
        <v>0</v>
      </c>
      <c r="O16" s="12"/>
      <c r="P16" s="10"/>
      <c r="Q16" s="11">
        <v>7</v>
      </c>
      <c r="R16" s="1">
        <f>157645-169343</f>
        <v>-11698</v>
      </c>
      <c r="S16" s="12"/>
    </row>
    <row r="17" spans="1:30">
      <c r="A17" s="2">
        <v>6</v>
      </c>
      <c r="B17" s="1" t="s">
        <v>24</v>
      </c>
      <c r="D17" s="9"/>
      <c r="E17" s="9"/>
      <c r="F17" s="9">
        <v>1189.6559999999999</v>
      </c>
      <c r="G17" s="9"/>
      <c r="H17" s="9">
        <v>278.07600000000002</v>
      </c>
      <c r="I17" s="9"/>
      <c r="J17" s="9">
        <v>733.10599999999999</v>
      </c>
      <c r="K17" s="9"/>
      <c r="L17" s="9">
        <v>2408.1759999999999</v>
      </c>
      <c r="M17" s="9"/>
      <c r="N17" s="9">
        <v>388.97399999999999</v>
      </c>
      <c r="O17" s="12"/>
      <c r="P17" s="10"/>
      <c r="Q17" s="11">
        <v>9</v>
      </c>
      <c r="S17" s="12"/>
    </row>
    <row r="18" spans="1:30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2"/>
      <c r="P18" s="10"/>
      <c r="Q18" s="11"/>
    </row>
    <row r="19" spans="1:30">
      <c r="A19" s="2">
        <v>7</v>
      </c>
      <c r="B19" s="1" t="s">
        <v>25</v>
      </c>
      <c r="D19" s="9"/>
      <c r="E19" s="9"/>
      <c r="F19" s="9">
        <v>9932.2429999999986</v>
      </c>
      <c r="G19" s="9"/>
      <c r="H19" s="9">
        <v>7986.6790000000001</v>
      </c>
      <c r="I19" s="9"/>
      <c r="J19" s="9">
        <v>9080.3109999999997</v>
      </c>
      <c r="K19" s="9"/>
      <c r="L19" s="9">
        <v>10979.550999999999</v>
      </c>
      <c r="M19" s="9"/>
      <c r="N19" s="9">
        <v>9190.8380000000016</v>
      </c>
      <c r="O19" s="12"/>
      <c r="P19" s="10"/>
      <c r="Q19" s="11"/>
      <c r="AD19" s="10"/>
    </row>
    <row r="20" spans="1:30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2"/>
      <c r="P20" s="10"/>
      <c r="Q20" s="11"/>
      <c r="T20" s="1" t="s">
        <v>63</v>
      </c>
    </row>
    <row r="21" spans="1:30">
      <c r="A21" s="2">
        <v>8</v>
      </c>
      <c r="B21" s="1" t="s">
        <v>26</v>
      </c>
      <c r="D21" s="9"/>
      <c r="E21" s="9"/>
      <c r="F21" s="9">
        <v>9932.2429999999986</v>
      </c>
      <c r="G21" s="9"/>
      <c r="H21" s="9">
        <v>7986.6790000000001</v>
      </c>
      <c r="I21" s="9"/>
      <c r="J21" s="9">
        <v>9080.3109999999997</v>
      </c>
      <c r="K21" s="9"/>
      <c r="L21" s="9">
        <v>10979.550999999999</v>
      </c>
      <c r="M21" s="9"/>
      <c r="N21" s="9">
        <v>9190.8380000000016</v>
      </c>
      <c r="O21" s="12"/>
      <c r="P21" s="10"/>
      <c r="Q21" s="6"/>
      <c r="T21" s="1" t="s">
        <v>64</v>
      </c>
    </row>
    <row r="22" spans="1:30">
      <c r="B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/>
      <c r="P22" s="10"/>
      <c r="Q22" s="11"/>
      <c r="T22" s="1" t="s">
        <v>65</v>
      </c>
    </row>
    <row r="23" spans="1:30">
      <c r="A23" s="2">
        <f>+A21+1</f>
        <v>9</v>
      </c>
      <c r="B23" s="1" t="s">
        <v>27</v>
      </c>
      <c r="D23" s="9"/>
      <c r="E23" s="9"/>
      <c r="F23" s="9">
        <v>164975.41399999999</v>
      </c>
      <c r="G23" s="9"/>
      <c r="H23" s="9">
        <v>174907.65699999998</v>
      </c>
      <c r="I23" s="9"/>
      <c r="J23" s="9">
        <v>182894.33599999998</v>
      </c>
      <c r="K23" s="9"/>
      <c r="L23" s="9">
        <v>191974.64699999997</v>
      </c>
      <c r="M23" s="9"/>
      <c r="N23" s="9">
        <v>202954.19799999997</v>
      </c>
      <c r="O23" s="12"/>
      <c r="P23" s="10"/>
      <c r="Q23" s="11"/>
      <c r="S23" s="12"/>
      <c r="T23" s="1" t="s">
        <v>66</v>
      </c>
    </row>
    <row r="24" spans="1:30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2"/>
      <c r="P24" s="10"/>
      <c r="Q24" s="11"/>
      <c r="T24" s="1" t="s">
        <v>67</v>
      </c>
    </row>
    <row r="25" spans="1:30">
      <c r="A25" s="2">
        <f>+A23+1</f>
        <v>10</v>
      </c>
      <c r="B25" s="1" t="s">
        <v>28</v>
      </c>
      <c r="D25" s="9">
        <v>164975.41399999999</v>
      </c>
      <c r="E25" s="9"/>
      <c r="F25" s="9">
        <v>174907.65699999998</v>
      </c>
      <c r="G25" s="9"/>
      <c r="H25" s="9">
        <v>182894.33599999998</v>
      </c>
      <c r="I25" s="9"/>
      <c r="J25" s="9">
        <v>191974.64699999997</v>
      </c>
      <c r="K25" s="9"/>
      <c r="L25" s="9">
        <v>202954.19799999997</v>
      </c>
      <c r="M25" s="9"/>
      <c r="N25" s="9">
        <v>212145.03599999996</v>
      </c>
      <c r="O25" s="12"/>
      <c r="P25" s="10"/>
      <c r="Q25" s="11"/>
      <c r="T25" s="1" t="s">
        <v>68</v>
      </c>
    </row>
    <row r="26" spans="1:30">
      <c r="D26" s="14"/>
      <c r="E26" s="10"/>
      <c r="F26" s="14"/>
      <c r="G26" s="10"/>
      <c r="H26" s="14"/>
      <c r="I26" s="10"/>
      <c r="J26" s="14"/>
      <c r="K26" s="10"/>
      <c r="L26" s="14"/>
      <c r="M26" s="10"/>
      <c r="N26" s="14"/>
      <c r="O26" s="10"/>
      <c r="P26" s="10"/>
      <c r="Q26" s="11"/>
      <c r="R26" s="12"/>
      <c r="T26" s="1" t="s">
        <v>69</v>
      </c>
      <c r="W26" s="12"/>
    </row>
    <row r="27" spans="1:30">
      <c r="A27" s="2">
        <f>+A25+1</f>
        <v>11</v>
      </c>
      <c r="B27" s="1" t="s">
        <v>29</v>
      </c>
      <c r="D27" s="16">
        <v>7.2175941493476212E-2</v>
      </c>
      <c r="E27" s="10"/>
      <c r="F27" s="16">
        <v>6.0204382939145033E-2</v>
      </c>
      <c r="G27" s="10"/>
      <c r="H27" s="16">
        <v>4.5662260514987084E-2</v>
      </c>
      <c r="I27" s="10"/>
      <c r="J27" s="16">
        <v>4.9647852408070133E-2</v>
      </c>
      <c r="K27" s="44"/>
      <c r="L27" s="16">
        <v>5.7192713577434051E-2</v>
      </c>
      <c r="M27" s="44"/>
      <c r="N27" s="16">
        <v>4.5285281558945581E-2</v>
      </c>
      <c r="O27" s="44"/>
      <c r="P27" s="10"/>
      <c r="Q27" s="11"/>
      <c r="T27" s="17" t="s">
        <v>70</v>
      </c>
    </row>
    <row r="28" spans="1:30">
      <c r="D28" s="18"/>
      <c r="E28" s="10"/>
      <c r="F28" s="18"/>
      <c r="G28" s="10"/>
      <c r="H28" s="18"/>
      <c r="I28" s="10"/>
      <c r="J28" s="18"/>
      <c r="K28" s="10"/>
      <c r="L28" s="18"/>
      <c r="M28" s="10"/>
      <c r="N28" s="18"/>
      <c r="O28" s="10"/>
      <c r="P28" s="10"/>
      <c r="Q28" s="11"/>
      <c r="T28" s="12" t="s">
        <v>71</v>
      </c>
    </row>
    <row r="29" spans="1:30">
      <c r="A29" s="2">
        <f>+A27+1</f>
        <v>12</v>
      </c>
      <c r="B29" s="1" t="s">
        <v>30</v>
      </c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0"/>
      <c r="Q29" s="11"/>
      <c r="T29" s="1" t="s">
        <v>72</v>
      </c>
    </row>
    <row r="30" spans="1:30">
      <c r="D30" s="14"/>
      <c r="E30" s="10"/>
      <c r="F30" s="14"/>
      <c r="G30" s="10"/>
      <c r="H30" s="14"/>
      <c r="I30" s="10"/>
      <c r="J30" s="14"/>
      <c r="K30" s="10"/>
      <c r="L30" s="14"/>
      <c r="M30" s="10"/>
      <c r="N30" s="14"/>
      <c r="O30" s="10"/>
      <c r="P30" s="10"/>
      <c r="Q30" s="19"/>
      <c r="T30" s="1" t="s">
        <v>73</v>
      </c>
    </row>
    <row r="31" spans="1:30">
      <c r="A31" s="2">
        <v>12</v>
      </c>
      <c r="B31" s="20" t="s">
        <v>31</v>
      </c>
      <c r="D31" s="14"/>
      <c r="F31" s="14"/>
      <c r="G31" s="10"/>
      <c r="H31" s="21"/>
      <c r="I31" s="10"/>
      <c r="J31" s="21"/>
      <c r="K31" s="10"/>
      <c r="L31" s="21"/>
      <c r="M31" s="10"/>
      <c r="N31" s="21"/>
      <c r="O31" s="45"/>
      <c r="P31" s="10"/>
      <c r="Q31" s="11"/>
      <c r="T31" s="1" t="s">
        <v>74</v>
      </c>
    </row>
    <row r="32" spans="1:30">
      <c r="A32" s="2">
        <v>13</v>
      </c>
      <c r="B32" s="20" t="s">
        <v>32</v>
      </c>
      <c r="D32" s="9">
        <v>-65908.123999999996</v>
      </c>
      <c r="E32" s="9"/>
      <c r="F32" s="9">
        <v>-67671.717000000004</v>
      </c>
      <c r="G32" s="9"/>
      <c r="H32" s="9">
        <v>-67671.717000000004</v>
      </c>
      <c r="I32" s="9"/>
      <c r="J32" s="9">
        <v>-67671.717000000004</v>
      </c>
      <c r="K32" s="9"/>
      <c r="L32" s="9">
        <v>-67671.717000000004</v>
      </c>
      <c r="M32" s="9"/>
      <c r="N32" s="9">
        <v>-67671.717000000004</v>
      </c>
      <c r="O32" s="12"/>
      <c r="P32" s="10"/>
      <c r="Q32" s="11">
        <v>20</v>
      </c>
      <c r="S32" s="10"/>
      <c r="T32" s="1" t="s">
        <v>75</v>
      </c>
      <c r="U32" s="10"/>
      <c r="W32" s="10"/>
      <c r="Y32" s="10"/>
      <c r="AA32" s="10"/>
      <c r="AC32" s="10"/>
    </row>
    <row r="33" spans="1:33">
      <c r="A33" s="2">
        <v>14</v>
      </c>
      <c r="B33" s="20" t="s">
        <v>33</v>
      </c>
      <c r="D33" s="9">
        <v>-25856.935000000001</v>
      </c>
      <c r="E33" s="9"/>
      <c r="F33" s="9">
        <v>-25983.21</v>
      </c>
      <c r="G33" s="9"/>
      <c r="H33" s="9">
        <v>-25983.21</v>
      </c>
      <c r="I33" s="9"/>
      <c r="J33" s="9">
        <v>-25983.21</v>
      </c>
      <c r="K33" s="9"/>
      <c r="L33" s="9">
        <v>-25983.21</v>
      </c>
      <c r="M33" s="9"/>
      <c r="N33" s="9">
        <v>-25983.21</v>
      </c>
      <c r="O33" s="12"/>
      <c r="P33" s="10"/>
      <c r="Q33" s="11">
        <v>21</v>
      </c>
      <c r="S33" s="10"/>
      <c r="U33" s="10"/>
      <c r="W33" s="10"/>
      <c r="Y33" s="10"/>
      <c r="AA33" s="10"/>
      <c r="AC33" s="10"/>
    </row>
    <row r="34" spans="1:33">
      <c r="A34" s="2">
        <v>15</v>
      </c>
      <c r="B34" s="20" t="s">
        <v>34</v>
      </c>
      <c r="D34" s="9">
        <v>-212.065</v>
      </c>
      <c r="E34" s="9"/>
      <c r="F34" s="9">
        <v>-212.77799999999999</v>
      </c>
      <c r="G34" s="9"/>
      <c r="H34" s="9">
        <v>-212.77799999999999</v>
      </c>
      <c r="I34" s="9"/>
      <c r="J34" s="9">
        <v>-212.77799999999999</v>
      </c>
      <c r="K34" s="9"/>
      <c r="L34" s="9">
        <v>-212.77799999999999</v>
      </c>
      <c r="M34" s="9"/>
      <c r="N34" s="9">
        <v>-212.77799999999999</v>
      </c>
      <c r="O34" s="12"/>
      <c r="P34" s="10"/>
      <c r="Q34" s="11">
        <v>22</v>
      </c>
      <c r="S34" s="10"/>
      <c r="T34" s="1" t="s">
        <v>76</v>
      </c>
      <c r="U34" s="10"/>
      <c r="W34" s="10"/>
      <c r="Y34" s="10"/>
      <c r="AA34" s="10"/>
      <c r="AC34" s="10"/>
    </row>
    <row r="35" spans="1:33">
      <c r="B35" s="2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2"/>
      <c r="P35" s="10"/>
      <c r="Q35" s="11"/>
      <c r="S35" s="10"/>
      <c r="U35" s="10"/>
      <c r="W35" s="10"/>
      <c r="Y35" s="10"/>
      <c r="AA35" s="10"/>
      <c r="AC35" s="10"/>
    </row>
    <row r="36" spans="1:33">
      <c r="A36" s="2">
        <v>16</v>
      </c>
      <c r="B36" s="20" t="s">
        <v>35</v>
      </c>
      <c r="D36" s="9">
        <v>-91977.123999999996</v>
      </c>
      <c r="E36" s="9"/>
      <c r="F36" s="9">
        <v>-93867.705000000002</v>
      </c>
      <c r="G36" s="9"/>
      <c r="H36" s="9">
        <v>-93867.705000000002</v>
      </c>
      <c r="I36" s="9"/>
      <c r="J36" s="9">
        <v>-93867.705000000002</v>
      </c>
      <c r="K36" s="9"/>
      <c r="L36" s="9">
        <v>-93867.705000000002</v>
      </c>
      <c r="M36" s="9"/>
      <c r="N36" s="9">
        <v>-93867.705000000002</v>
      </c>
      <c r="O36" s="12"/>
      <c r="P36" s="10"/>
      <c r="Q36" s="11"/>
      <c r="S36" s="10"/>
      <c r="U36" s="10"/>
      <c r="W36" s="10"/>
      <c r="Y36" s="10"/>
      <c r="AA36" s="10"/>
      <c r="AC36" s="10"/>
      <c r="AF36" s="10"/>
      <c r="AG36" s="24"/>
    </row>
    <row r="37" spans="1:33">
      <c r="B37" s="2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2"/>
      <c r="P37" s="10"/>
      <c r="Q37" s="11"/>
      <c r="S37" s="10"/>
      <c r="U37" s="10"/>
      <c r="W37" s="10"/>
      <c r="Y37" s="10"/>
      <c r="AA37" s="10"/>
      <c r="AC37" s="10"/>
    </row>
    <row r="38" spans="1:33">
      <c r="A38" s="2">
        <v>17</v>
      </c>
      <c r="B38" s="20" t="s">
        <v>77</v>
      </c>
      <c r="D38" s="9">
        <v>-72998.182000000001</v>
      </c>
      <c r="E38" s="9"/>
      <c r="F38" s="9">
        <v>-79159.572711200002</v>
      </c>
      <c r="G38" s="9"/>
      <c r="H38" s="9">
        <v>-84956.671711200004</v>
      </c>
      <c r="I38" s="9"/>
      <c r="J38" s="9">
        <v>-91178.3107112</v>
      </c>
      <c r="K38" s="9"/>
      <c r="L38" s="9">
        <v>-97855.5797112</v>
      </c>
      <c r="M38" s="9"/>
      <c r="N38" s="9">
        <v>-105021.84671119999</v>
      </c>
      <c r="O38" s="12"/>
      <c r="P38" s="10"/>
      <c r="Q38" s="11">
        <v>6</v>
      </c>
      <c r="S38" s="10"/>
      <c r="U38" s="10"/>
      <c r="W38" s="10"/>
      <c r="Y38" s="10"/>
      <c r="AA38" s="10"/>
      <c r="AC38" s="10"/>
    </row>
    <row r="39" spans="1:33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2"/>
      <c r="P39" s="10"/>
      <c r="Q39" s="11"/>
    </row>
    <row r="40" spans="1:33">
      <c r="A40" s="2">
        <v>13</v>
      </c>
      <c r="B40" s="1" t="s">
        <v>37</v>
      </c>
      <c r="D40" s="9">
        <v>-164975.30599999998</v>
      </c>
      <c r="E40" s="9"/>
      <c r="F40" s="9">
        <v>-173027.2777112</v>
      </c>
      <c r="G40" s="9"/>
      <c r="H40" s="9">
        <v>-178824.37671119999</v>
      </c>
      <c r="I40" s="9"/>
      <c r="J40" s="9">
        <v>-185046.01571120002</v>
      </c>
      <c r="K40" s="9"/>
      <c r="L40" s="9">
        <v>-191723.28471119999</v>
      </c>
      <c r="M40" s="9"/>
      <c r="N40" s="9">
        <v>-198889.55171119998</v>
      </c>
      <c r="O40" s="12"/>
      <c r="P40" s="10"/>
      <c r="Q40" s="11">
        <f>N40-D40</f>
        <v>-33914.245711199997</v>
      </c>
    </row>
    <row r="41" spans="1:33">
      <c r="D41" s="18"/>
      <c r="E41" s="10"/>
      <c r="F41" s="18"/>
      <c r="G41" s="10"/>
      <c r="H41" s="18"/>
      <c r="I41" s="10"/>
      <c r="J41" s="46"/>
      <c r="K41" s="27"/>
      <c r="L41" s="46"/>
      <c r="M41" s="27"/>
      <c r="N41" s="46"/>
      <c r="O41" s="27"/>
      <c r="P41" s="10"/>
      <c r="Q41" s="11"/>
    </row>
    <row r="42" spans="1:33" s="13" customFormat="1">
      <c r="A42" s="4">
        <v>14</v>
      </c>
      <c r="B42" s="13" t="s">
        <v>38</v>
      </c>
      <c r="D42" s="47">
        <v>0.10800000000745058</v>
      </c>
      <c r="E42" s="29"/>
      <c r="F42" s="47">
        <v>1880.3792887999734</v>
      </c>
      <c r="G42" s="30"/>
      <c r="H42" s="47">
        <v>4069.9592887999897</v>
      </c>
      <c r="I42" s="31"/>
      <c r="J42" s="47">
        <v>6928.631288799952</v>
      </c>
      <c r="K42" s="12"/>
      <c r="L42" s="47">
        <v>11230.913288799988</v>
      </c>
      <c r="M42" s="12"/>
      <c r="N42" s="47">
        <v>13255.484288799984</v>
      </c>
      <c r="O42" s="31"/>
      <c r="P42" s="10"/>
      <c r="Q42" s="6"/>
      <c r="S42" s="30" t="s">
        <v>78</v>
      </c>
      <c r="U42" s="30"/>
      <c r="W42" s="30"/>
      <c r="Y42" s="30"/>
      <c r="AA42" s="30"/>
      <c r="AC42" s="30"/>
    </row>
    <row r="43" spans="1:33" s="13" customFormat="1">
      <c r="A43" s="4"/>
      <c r="D43" s="48"/>
      <c r="E43" s="29"/>
      <c r="F43" s="48"/>
      <c r="G43" s="29"/>
      <c r="H43" s="48"/>
      <c r="I43" s="29"/>
      <c r="J43" s="48"/>
      <c r="K43" s="33"/>
      <c r="L43" s="48"/>
      <c r="M43" s="10"/>
      <c r="N43" s="49"/>
      <c r="O43" s="30"/>
      <c r="P43" s="10"/>
      <c r="Q43" s="6"/>
      <c r="R43" s="13" t="s">
        <v>79</v>
      </c>
      <c r="T43" s="13" t="s">
        <v>80</v>
      </c>
    </row>
    <row r="44" spans="1:33">
      <c r="A44" s="4">
        <v>15</v>
      </c>
      <c r="B44" s="13" t="s">
        <v>39</v>
      </c>
      <c r="D44" s="50"/>
      <c r="E44" s="36"/>
      <c r="F44" s="51"/>
      <c r="G44" s="36"/>
      <c r="H44" s="51"/>
      <c r="I44" s="36"/>
      <c r="J44" s="51"/>
      <c r="K44" s="33"/>
      <c r="L44" s="48"/>
      <c r="M44" s="10"/>
      <c r="N44" s="14"/>
      <c r="O44" s="10"/>
      <c r="P44" s="10"/>
      <c r="Q44" s="1"/>
      <c r="W44" s="52" t="s">
        <v>81</v>
      </c>
    </row>
    <row r="45" spans="1:33">
      <c r="A45" s="4"/>
      <c r="D45" s="50"/>
      <c r="E45" s="36"/>
      <c r="F45" s="51"/>
      <c r="G45" s="36"/>
      <c r="H45" s="51"/>
      <c r="I45" s="36"/>
      <c r="J45" s="51"/>
      <c r="K45" s="33"/>
      <c r="L45" s="51"/>
      <c r="M45" s="10"/>
      <c r="N45" s="14"/>
      <c r="O45" s="10"/>
      <c r="P45" s="10"/>
      <c r="T45" s="1" t="s">
        <v>82</v>
      </c>
      <c r="W45" s="1">
        <v>1325</v>
      </c>
    </row>
    <row r="46" spans="1:33">
      <c r="A46" s="2">
        <v>16</v>
      </c>
      <c r="B46" s="1" t="s">
        <v>83</v>
      </c>
      <c r="D46" s="47">
        <v>0</v>
      </c>
      <c r="E46" s="36"/>
      <c r="F46" s="47">
        <v>-698</v>
      </c>
      <c r="G46" s="39"/>
      <c r="H46" s="47">
        <v>-1271.8</v>
      </c>
      <c r="I46" s="39"/>
      <c r="J46" s="47">
        <v>-1671.8</v>
      </c>
      <c r="K46" s="12"/>
      <c r="L46" s="47">
        <v>-2011.8</v>
      </c>
      <c r="M46" s="10"/>
      <c r="N46" s="47">
        <v>-2351.8000000000002</v>
      </c>
      <c r="O46" s="31"/>
      <c r="P46" s="10"/>
      <c r="Q46" s="11"/>
      <c r="T46" s="1" t="s">
        <v>84</v>
      </c>
      <c r="W46" s="1">
        <v>750</v>
      </c>
    </row>
    <row r="47" spans="1:33">
      <c r="D47" s="48"/>
      <c r="E47" s="36"/>
      <c r="F47" s="47"/>
      <c r="G47" s="39"/>
      <c r="H47" s="47"/>
      <c r="I47" s="39"/>
      <c r="J47" s="47"/>
      <c r="K47" s="12"/>
      <c r="L47" s="47"/>
      <c r="M47" s="10"/>
      <c r="N47" s="47"/>
      <c r="O47" s="31"/>
      <c r="P47" s="10"/>
      <c r="Q47" s="11"/>
      <c r="T47" s="1" t="s">
        <v>85</v>
      </c>
      <c r="W47" s="1">
        <v>350</v>
      </c>
    </row>
    <row r="48" spans="1:33">
      <c r="A48" s="4">
        <v>17</v>
      </c>
      <c r="B48" s="13" t="s">
        <v>41</v>
      </c>
      <c r="D48" s="47">
        <v>0</v>
      </c>
      <c r="E48" s="36"/>
      <c r="F48" s="47"/>
      <c r="G48" s="39"/>
      <c r="H48" s="47"/>
      <c r="I48" s="39"/>
      <c r="J48" s="47">
        <v>0</v>
      </c>
      <c r="K48" s="12"/>
      <c r="L48" s="47">
        <v>0</v>
      </c>
      <c r="M48" s="10"/>
      <c r="N48" s="47">
        <v>0</v>
      </c>
      <c r="O48" s="31"/>
      <c r="P48" s="10"/>
      <c r="Q48" s="11"/>
      <c r="T48" s="1" t="s">
        <v>86</v>
      </c>
      <c r="U48" s="13"/>
      <c r="V48" s="13"/>
      <c r="W48" s="1">
        <v>240</v>
      </c>
    </row>
    <row r="49" spans="1:24">
      <c r="A49" s="4"/>
      <c r="B49" s="13"/>
      <c r="D49" s="50"/>
      <c r="E49" s="36"/>
      <c r="F49" s="51"/>
      <c r="G49" s="36"/>
      <c r="H49" s="51"/>
      <c r="I49" s="36"/>
      <c r="J49" s="51"/>
      <c r="K49" s="33"/>
      <c r="L49" s="51"/>
      <c r="M49" s="10"/>
      <c r="N49" s="14"/>
      <c r="O49" s="10"/>
      <c r="P49" s="10"/>
      <c r="Q49" s="6"/>
      <c r="T49" s="1" t="s">
        <v>87</v>
      </c>
      <c r="W49" s="1">
        <v>231</v>
      </c>
    </row>
    <row r="50" spans="1:24" s="13" customFormat="1">
      <c r="A50" s="4">
        <v>18</v>
      </c>
      <c r="B50" s="13" t="s">
        <v>42</v>
      </c>
      <c r="D50" s="53">
        <v>0.10800000000745058</v>
      </c>
      <c r="E50" s="29"/>
      <c r="F50" s="53">
        <v>1182.3792887999734</v>
      </c>
      <c r="G50" s="31"/>
      <c r="H50" s="53">
        <v>2798.1592887999896</v>
      </c>
      <c r="I50" s="31"/>
      <c r="J50" s="53">
        <v>5256.8312887999518</v>
      </c>
      <c r="K50" s="12"/>
      <c r="L50" s="53">
        <v>9219.1132887999884</v>
      </c>
      <c r="M50" s="12"/>
      <c r="N50" s="53">
        <v>10903.684288799985</v>
      </c>
      <c r="O50" s="31"/>
      <c r="P50" s="10"/>
      <c r="Q50" s="6"/>
      <c r="T50" s="1" t="s">
        <v>88</v>
      </c>
      <c r="W50" s="1">
        <v>202</v>
      </c>
    </row>
    <row r="51" spans="1:24" s="13" customFormat="1">
      <c r="A51" s="4"/>
      <c r="D51" s="30"/>
      <c r="E51" s="30"/>
      <c r="F51" s="30"/>
      <c r="G51" s="30"/>
      <c r="H51" s="30"/>
      <c r="I51" s="30"/>
      <c r="J51" s="30"/>
      <c r="K51" s="10"/>
      <c r="L51" s="30"/>
      <c r="M51" s="10"/>
      <c r="N51" s="30"/>
      <c r="O51" s="30"/>
      <c r="P51" s="10"/>
      <c r="Q51" s="6"/>
      <c r="T51" s="1" t="s">
        <v>89</v>
      </c>
      <c r="U51" s="1"/>
      <c r="V51" s="1"/>
      <c r="W51" s="1">
        <v>200</v>
      </c>
    </row>
    <row r="52" spans="1:24" hidden="1">
      <c r="D52" s="10"/>
      <c r="E52" s="10"/>
      <c r="F52" s="10">
        <f>+F25-'[2]Mapped 2020-21 Budget'!V398/1000</f>
        <v>20841.232999999978</v>
      </c>
      <c r="G52" s="10"/>
      <c r="H52" s="10">
        <f>+H25-'[2]Mapped 2020-21 Budget'!AC398/1000</f>
        <v>20227.231999999989</v>
      </c>
      <c r="I52" s="10"/>
      <c r="J52" s="10">
        <f>+J25-'[2]Mapped 2020-21 Budget'!AL398/1000</f>
        <v>19269.08799999996</v>
      </c>
      <c r="K52" s="10"/>
      <c r="L52" s="10">
        <f>+L25-'[2]Mapped 2020-21 Budget'!AS398/1000</f>
        <v>30356.913999999961</v>
      </c>
      <c r="M52" s="10"/>
      <c r="N52" s="10">
        <f>+N25-'[2]Mapped 2020-21 Budget'!AZ398/1000</f>
        <v>31661.072999999975</v>
      </c>
      <c r="O52" s="10"/>
      <c r="P52" s="10"/>
      <c r="Q52" s="11"/>
    </row>
    <row r="53" spans="1:24" hidden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</row>
    <row r="54" spans="1:24" hidden="1"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</row>
    <row r="55" spans="1:24" hidden="1">
      <c r="D55" s="10"/>
      <c r="E55" s="10"/>
      <c r="F55" s="10"/>
      <c r="G55" s="10"/>
      <c r="H55" s="10"/>
      <c r="I55" s="10"/>
      <c r="J55" s="10"/>
      <c r="K55" s="10"/>
      <c r="L55" s="10"/>
      <c r="P55" s="10"/>
      <c r="Q55" s="11"/>
    </row>
    <row r="56" spans="1:24" hidden="1">
      <c r="D56" s="10"/>
      <c r="E56" s="10"/>
      <c r="F56" s="10">
        <v>-4245</v>
      </c>
      <c r="G56" s="10"/>
      <c r="H56" s="10">
        <v>1488</v>
      </c>
      <c r="I56" s="10"/>
      <c r="J56" s="10">
        <v>7094</v>
      </c>
      <c r="K56" s="10"/>
      <c r="L56" s="10">
        <v>10797</v>
      </c>
      <c r="M56" s="10"/>
      <c r="N56" s="10">
        <v>12459</v>
      </c>
      <c r="O56" s="10"/>
      <c r="P56" s="10"/>
      <c r="Q56" s="11"/>
    </row>
    <row r="57" spans="1:24" hidden="1"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</row>
    <row r="58" spans="1:24" hidden="1">
      <c r="D58" s="10"/>
      <c r="E58" s="10"/>
      <c r="F58" s="10">
        <f>+F56-F42</f>
        <v>-6125.3792887999734</v>
      </c>
      <c r="G58" s="10"/>
      <c r="H58" s="10">
        <f>+H56-H42</f>
        <v>-2581.9592887999897</v>
      </c>
      <c r="I58" s="10"/>
      <c r="J58" s="10">
        <f>+J56-J42</f>
        <v>165.36871120004798</v>
      </c>
      <c r="K58" s="10"/>
      <c r="L58" s="10">
        <f>+L56-L42</f>
        <v>-433.91328879998764</v>
      </c>
      <c r="M58" s="10"/>
      <c r="N58" s="10">
        <f>+N56-N42</f>
        <v>-796.48428879998391</v>
      </c>
      <c r="O58" s="10"/>
      <c r="P58" s="10"/>
      <c r="Q58" s="11"/>
    </row>
    <row r="59" spans="1:24" hidden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</row>
    <row r="60" spans="1:24" hidden="1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</row>
    <row r="61" spans="1:24" hidden="1">
      <c r="D61" s="10"/>
      <c r="E61" s="10"/>
      <c r="F61" s="10"/>
      <c r="G61" s="10"/>
      <c r="H61" s="10"/>
      <c r="I61" s="10"/>
      <c r="J61" s="10"/>
      <c r="K61" s="10"/>
      <c r="L61" s="10"/>
      <c r="P61" s="10"/>
      <c r="Q61" s="11"/>
    </row>
    <row r="62" spans="1:24" hidden="1">
      <c r="D62" s="10"/>
      <c r="E62" s="10"/>
      <c r="F62" s="10">
        <f>F50-D50</f>
        <v>1182.271288799966</v>
      </c>
      <c r="G62" s="10"/>
      <c r="H62" s="10">
        <f>H50-F50</f>
        <v>1615.7800000000161</v>
      </c>
      <c r="I62" s="10"/>
      <c r="J62" s="10">
        <f>J50-H50</f>
        <v>2458.6719999999623</v>
      </c>
      <c r="K62" s="10"/>
      <c r="L62" s="10">
        <f>L50-J50</f>
        <v>3962.2820000000365</v>
      </c>
      <c r="N62" s="12">
        <f>N50-L50</f>
        <v>1684.5709999999963</v>
      </c>
      <c r="P62" s="10"/>
      <c r="Q62" s="11"/>
      <c r="T62" s="1" t="s">
        <v>90</v>
      </c>
      <c r="W62" s="1">
        <v>162</v>
      </c>
    </row>
    <row r="63" spans="1:24" hidden="1">
      <c r="D63" s="10"/>
      <c r="E63" s="10"/>
      <c r="F63" s="10">
        <f>F62</f>
        <v>1182.271288799966</v>
      </c>
      <c r="G63" s="10"/>
      <c r="H63" s="10">
        <f>H62</f>
        <v>1615.7800000000161</v>
      </c>
      <c r="I63" s="10"/>
      <c r="J63" s="10">
        <f>J62-2000</f>
        <v>458.67199999996228</v>
      </c>
      <c r="K63" s="10"/>
      <c r="L63" s="10">
        <f>L62-4000</f>
        <v>-37.717999999963467</v>
      </c>
      <c r="N63" s="12">
        <f>N62-6000</f>
        <v>-4315.4290000000037</v>
      </c>
      <c r="P63" s="10"/>
      <c r="Q63" s="11"/>
      <c r="T63" s="1" t="s">
        <v>91</v>
      </c>
      <c r="W63" s="1">
        <v>167</v>
      </c>
      <c r="X63" s="1" t="s">
        <v>92</v>
      </c>
    </row>
    <row r="64" spans="1:24" hidden="1">
      <c r="D64" s="10"/>
      <c r="E64" s="10"/>
      <c r="F64" s="10"/>
      <c r="G64" s="10"/>
      <c r="H64" s="10"/>
      <c r="I64" s="10"/>
      <c r="J64" s="10"/>
      <c r="K64" s="10"/>
      <c r="L64" s="10"/>
      <c r="P64" s="10"/>
      <c r="Q64" s="11"/>
      <c r="T64" s="1" t="s">
        <v>93</v>
      </c>
      <c r="W64" s="1">
        <v>159</v>
      </c>
      <c r="X64" s="1" t="s">
        <v>94</v>
      </c>
    </row>
    <row r="65" spans="2:24" hidden="1">
      <c r="D65" s="10"/>
      <c r="E65" s="10"/>
      <c r="F65" s="10"/>
      <c r="G65" s="10"/>
      <c r="H65" s="10"/>
      <c r="I65" s="10"/>
      <c r="J65" s="10"/>
      <c r="K65" s="10"/>
      <c r="L65" s="10"/>
      <c r="P65" s="10"/>
      <c r="Q65" s="11"/>
      <c r="T65" s="1" t="s">
        <v>95</v>
      </c>
      <c r="W65" s="1">
        <v>143</v>
      </c>
      <c r="X65" s="1" t="s">
        <v>96</v>
      </c>
    </row>
    <row r="66" spans="2:24" hidden="1">
      <c r="D66" s="10"/>
      <c r="E66" s="10"/>
      <c r="F66" s="10"/>
      <c r="G66" s="10"/>
      <c r="H66" s="10"/>
      <c r="I66" s="10"/>
      <c r="J66" s="10"/>
      <c r="K66" s="10"/>
      <c r="L66" s="10"/>
      <c r="P66" s="10"/>
      <c r="Q66" s="11"/>
      <c r="T66" s="1" t="s">
        <v>97</v>
      </c>
      <c r="W66" s="1">
        <v>121</v>
      </c>
    </row>
    <row r="67" spans="2:24" hidden="1">
      <c r="B67" s="42"/>
      <c r="D67" s="10"/>
      <c r="E67" s="10"/>
      <c r="F67" s="10"/>
      <c r="G67" s="10"/>
      <c r="H67" s="10"/>
      <c r="I67" s="10"/>
      <c r="J67" s="10"/>
      <c r="K67" s="10"/>
      <c r="L67" s="10"/>
      <c r="P67" s="10"/>
      <c r="Q67" s="11"/>
      <c r="W67" s="1">
        <f>SUM(W45:W66)</f>
        <v>4050</v>
      </c>
    </row>
    <row r="68" spans="2:24" hidden="1">
      <c r="D68" s="10"/>
      <c r="E68" s="10"/>
      <c r="F68" s="10">
        <v>3503</v>
      </c>
      <c r="G68" s="10"/>
      <c r="H68" s="41">
        <v>1000</v>
      </c>
      <c r="I68" s="10"/>
      <c r="J68" s="10" t="s">
        <v>43</v>
      </c>
      <c r="K68" s="10"/>
      <c r="L68" s="10"/>
      <c r="M68" s="10"/>
      <c r="N68" s="10"/>
      <c r="O68" s="10"/>
      <c r="P68" s="10"/>
      <c r="Q68" s="11"/>
      <c r="T68" s="1" t="s">
        <v>98</v>
      </c>
      <c r="W68" s="12">
        <f>F15-W67</f>
        <v>-1049.625</v>
      </c>
    </row>
    <row r="69" spans="2:24" hidden="1">
      <c r="D69" s="10"/>
      <c r="E69" s="10"/>
      <c r="F69" s="10"/>
      <c r="G69" s="10"/>
      <c r="H69" s="10">
        <v>600</v>
      </c>
      <c r="I69" s="10"/>
      <c r="J69" s="10" t="s">
        <v>44</v>
      </c>
      <c r="K69" s="10"/>
      <c r="L69" s="10"/>
      <c r="M69" s="10"/>
      <c r="N69" s="10"/>
      <c r="O69" s="10"/>
      <c r="P69" s="10"/>
      <c r="Q69" s="11"/>
      <c r="W69" s="12">
        <f>W68+W67</f>
        <v>3000.375</v>
      </c>
    </row>
    <row r="70" spans="2:24" hidden="1">
      <c r="D70" s="10"/>
      <c r="E70" s="10"/>
      <c r="F70" s="10"/>
      <c r="G70" s="10"/>
      <c r="H70" s="1">
        <v>400</v>
      </c>
      <c r="J70" s="1" t="s">
        <v>99</v>
      </c>
      <c r="K70" s="10"/>
      <c r="L70" s="10"/>
      <c r="M70" s="10" t="s">
        <v>100</v>
      </c>
      <c r="N70" s="10"/>
      <c r="O70" s="10"/>
      <c r="P70" s="10"/>
      <c r="Q70" s="11"/>
    </row>
    <row r="71" spans="2:24" hidden="1">
      <c r="D71" s="10"/>
      <c r="E71" s="10"/>
      <c r="F71" s="10"/>
      <c r="G71" s="10"/>
      <c r="H71" s="41">
        <v>350</v>
      </c>
      <c r="I71" s="10"/>
      <c r="J71" s="10" t="s">
        <v>46</v>
      </c>
      <c r="K71" s="10"/>
      <c r="L71" s="10"/>
      <c r="M71" s="10"/>
      <c r="N71" s="10"/>
      <c r="O71" s="10"/>
      <c r="P71" s="10"/>
      <c r="Q71" s="11"/>
    </row>
    <row r="72" spans="2:24" hidden="1">
      <c r="D72" s="10"/>
      <c r="E72" s="10"/>
      <c r="F72" s="10"/>
      <c r="G72" s="10"/>
      <c r="H72" s="1">
        <v>251</v>
      </c>
      <c r="J72" s="1" t="s">
        <v>101</v>
      </c>
      <c r="K72" s="10"/>
      <c r="L72" s="10"/>
      <c r="M72" s="10" t="s">
        <v>100</v>
      </c>
      <c r="N72" s="10"/>
      <c r="O72" s="10"/>
      <c r="P72" s="10"/>
      <c r="Q72" s="11"/>
    </row>
    <row r="73" spans="2:24" hidden="1">
      <c r="D73" s="10"/>
      <c r="E73" s="10"/>
      <c r="F73" s="10"/>
      <c r="G73" s="10"/>
      <c r="H73" s="41">
        <v>191</v>
      </c>
      <c r="I73" s="10"/>
      <c r="J73" s="10" t="s">
        <v>48</v>
      </c>
      <c r="K73" s="10"/>
      <c r="L73" s="10"/>
      <c r="M73" s="10"/>
      <c r="N73" s="10"/>
      <c r="O73" s="10"/>
      <c r="P73" s="10"/>
      <c r="Q73" s="11"/>
      <c r="W73" s="1">
        <v>1325</v>
      </c>
    </row>
    <row r="74" spans="2:24" hidden="1">
      <c r="D74" s="10"/>
      <c r="E74" s="10"/>
      <c r="F74" s="10"/>
      <c r="G74" s="10"/>
      <c r="H74" s="41">
        <v>186</v>
      </c>
      <c r="I74" s="10"/>
      <c r="J74" s="10" t="s">
        <v>49</v>
      </c>
      <c r="K74" s="10"/>
      <c r="L74" s="10"/>
      <c r="M74" s="10"/>
      <c r="N74" s="10"/>
      <c r="O74" s="10"/>
      <c r="P74" s="10"/>
      <c r="Q74" s="11"/>
      <c r="W74" s="1">
        <v>750</v>
      </c>
    </row>
    <row r="75" spans="2:24" hidden="1">
      <c r="D75" s="10"/>
      <c r="E75" s="10"/>
      <c r="F75" s="10"/>
      <c r="G75" s="10"/>
      <c r="H75" s="1">
        <v>165</v>
      </c>
      <c r="J75" s="1" t="s">
        <v>50</v>
      </c>
      <c r="K75" s="10"/>
      <c r="L75" s="10"/>
      <c r="M75" s="10"/>
      <c r="N75" s="10"/>
      <c r="O75" s="10"/>
      <c r="P75" s="10"/>
      <c r="Q75" s="11"/>
      <c r="W75" s="1">
        <v>295</v>
      </c>
    </row>
    <row r="76" spans="2:24" hidden="1">
      <c r="D76" s="10"/>
      <c r="E76" s="10"/>
      <c r="F76" s="10"/>
      <c r="G76" s="10"/>
      <c r="H76" s="10">
        <v>100</v>
      </c>
      <c r="I76" s="10"/>
      <c r="J76" s="10" t="s">
        <v>51</v>
      </c>
      <c r="K76" s="10"/>
      <c r="L76" s="10"/>
      <c r="M76" s="10" t="s">
        <v>100</v>
      </c>
      <c r="N76" s="10"/>
      <c r="O76" s="10"/>
      <c r="P76" s="10"/>
      <c r="Q76" s="11"/>
    </row>
    <row r="77" spans="2:24" hidden="1">
      <c r="D77" s="10"/>
      <c r="E77" s="10"/>
      <c r="F77" s="10"/>
      <c r="G77" s="10"/>
      <c r="H77" s="10">
        <v>478</v>
      </c>
      <c r="I77" s="10"/>
      <c r="J77" s="10" t="s">
        <v>52</v>
      </c>
      <c r="K77" s="10"/>
      <c r="L77" s="10"/>
      <c r="M77" s="10"/>
      <c r="N77" s="10"/>
      <c r="O77" s="10"/>
      <c r="P77" s="10"/>
      <c r="Q77" s="11"/>
    </row>
    <row r="78" spans="2:24" hidden="1">
      <c r="D78" s="10"/>
      <c r="E78" s="10"/>
      <c r="F78" s="10"/>
      <c r="G78" s="10"/>
      <c r="H78" s="10">
        <v>746</v>
      </c>
      <c r="I78" s="10"/>
      <c r="J78" s="10" t="s">
        <v>53</v>
      </c>
      <c r="K78" s="10"/>
      <c r="L78" s="10"/>
      <c r="M78" s="10"/>
      <c r="N78" s="10"/>
      <c r="O78" s="10"/>
      <c r="P78" s="10"/>
      <c r="Q78" s="11"/>
    </row>
    <row r="79" spans="2:24" hidden="1">
      <c r="D79" s="10"/>
      <c r="E79" s="10"/>
      <c r="F79" s="10"/>
      <c r="G79" s="10"/>
      <c r="H79" s="10">
        <v>-451</v>
      </c>
      <c r="I79" s="10"/>
      <c r="J79" s="10" t="s">
        <v>54</v>
      </c>
      <c r="K79" s="10"/>
      <c r="L79" s="10"/>
      <c r="M79" s="10"/>
      <c r="N79" s="10"/>
      <c r="O79" s="10"/>
      <c r="P79" s="10"/>
      <c r="Q79" s="11"/>
    </row>
    <row r="80" spans="2:24" hidden="1">
      <c r="D80" s="10"/>
      <c r="E80" s="10"/>
      <c r="F80" s="10"/>
      <c r="G80" s="10"/>
      <c r="H80" s="10">
        <f>78344-79160+165</f>
        <v>-651</v>
      </c>
      <c r="I80" s="10"/>
      <c r="J80" s="10" t="s">
        <v>55</v>
      </c>
      <c r="K80" s="10"/>
      <c r="L80" s="10"/>
      <c r="M80" s="10"/>
      <c r="N80" s="10"/>
      <c r="O80" s="10"/>
      <c r="P80" s="10"/>
      <c r="Q80" s="11"/>
    </row>
    <row r="81" spans="4:23" hidden="1">
      <c r="D81" s="10"/>
      <c r="E81" s="10"/>
      <c r="F81" s="10"/>
      <c r="G81" s="10"/>
      <c r="H81" s="10">
        <v>-165</v>
      </c>
      <c r="I81" s="10"/>
      <c r="J81" s="10" t="s">
        <v>56</v>
      </c>
      <c r="K81" s="10"/>
      <c r="L81" s="10"/>
      <c r="M81" s="10"/>
      <c r="N81" s="10"/>
      <c r="O81" s="10"/>
      <c r="P81" s="10"/>
      <c r="Q81" s="11"/>
    </row>
    <row r="82" spans="4:23" hidden="1">
      <c r="D82" s="10"/>
      <c r="E82" s="10"/>
      <c r="F82" s="10"/>
      <c r="G82" s="10"/>
      <c r="H82" s="10">
        <v>303</v>
      </c>
      <c r="I82" s="10"/>
      <c r="J82" s="10" t="s">
        <v>57</v>
      </c>
      <c r="K82" s="10"/>
      <c r="L82" s="10"/>
      <c r="M82" s="10"/>
      <c r="N82" s="10"/>
      <c r="O82" s="10"/>
      <c r="P82" s="10"/>
      <c r="Q82" s="11"/>
      <c r="W82" s="12">
        <f>W69-W73-W74-W75</f>
        <v>630.375</v>
      </c>
    </row>
    <row r="83" spans="4:23" hidden="1">
      <c r="D83" s="10"/>
      <c r="E83" s="10"/>
      <c r="F83" s="10"/>
      <c r="G83" s="10"/>
      <c r="H83" s="43">
        <f>SUM(H68:H82)</f>
        <v>3503</v>
      </c>
      <c r="I83" s="10"/>
      <c r="J83" s="10"/>
      <c r="K83" s="10"/>
      <c r="L83" s="10"/>
      <c r="M83" s="10"/>
      <c r="N83" s="10"/>
      <c r="O83" s="10"/>
      <c r="P83" s="10"/>
      <c r="Q83" s="11"/>
    </row>
    <row r="84" spans="4:23" hidden="1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</row>
    <row r="85" spans="4:23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1"/>
    </row>
    <row r="86" spans="4:23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</row>
    <row r="87" spans="4:23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1"/>
    </row>
    <row r="88" spans="4:23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</row>
    <row r="89" spans="4:23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</row>
    <row r="90" spans="4:23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</row>
    <row r="91" spans="4:23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</row>
    <row r="92" spans="4:23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</row>
    <row r="93" spans="4:23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</row>
    <row r="94" spans="4:23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/>
    </row>
    <row r="95" spans="4:23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1"/>
    </row>
    <row r="96" spans="4:23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</row>
    <row r="97" spans="4:17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1"/>
    </row>
    <row r="98" spans="4:17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</row>
    <row r="99" spans="4:17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</row>
    <row r="100" spans="4:17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</row>
    <row r="101" spans="4:17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</row>
    <row r="102" spans="4:17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</row>
    <row r="103" spans="4:17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4:17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</row>
    <row r="105" spans="4:17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</row>
    <row r="106" spans="4:17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1"/>
    </row>
    <row r="107" spans="4:17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</row>
    <row r="108" spans="4:17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</row>
    <row r="109" spans="4:17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</row>
    <row r="110" spans="4:17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1"/>
    </row>
    <row r="111" spans="4:17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1"/>
    </row>
    <row r="112" spans="4:17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1"/>
    </row>
    <row r="113" spans="4:17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1"/>
    </row>
    <row r="114" spans="4:17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1"/>
    </row>
    <row r="115" spans="4:17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</row>
    <row r="116" spans="4:17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</row>
    <row r="117" spans="4:17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</row>
    <row r="118" spans="4:17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</row>
    <row r="119" spans="4:17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</row>
    <row r="120" spans="4:17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</row>
    <row r="121" spans="4:17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</row>
    <row r="122" spans="4:17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</row>
    <row r="123" spans="4:17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</row>
    <row r="124" spans="4:17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</row>
    <row r="125" spans="4:17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</row>
    <row r="126" spans="4:17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1"/>
    </row>
    <row r="127" spans="4:17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</row>
    <row r="128" spans="4:17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/>
    </row>
    <row r="129" spans="4:17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</row>
    <row r="130" spans="4:17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"/>
    </row>
    <row r="131" spans="4:17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</row>
    <row r="132" spans="4:17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</row>
    <row r="133" spans="4:17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</row>
    <row r="134" spans="4:17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/>
    </row>
    <row r="135" spans="4:17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1"/>
    </row>
    <row r="136" spans="4:17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</row>
    <row r="137" spans="4:17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1"/>
    </row>
    <row r="138" spans="4:17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</row>
    <row r="139" spans="4:17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</row>
    <row r="140" spans="4:17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1"/>
    </row>
    <row r="141" spans="4:17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</row>
    <row r="142" spans="4:17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1"/>
    </row>
    <row r="143" spans="4:17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1"/>
    </row>
    <row r="144" spans="4:17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1"/>
    </row>
    <row r="145" spans="4:17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1"/>
    </row>
    <row r="146" spans="4:17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</row>
    <row r="147" spans="4:17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/>
    </row>
    <row r="148" spans="4:17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1"/>
    </row>
    <row r="149" spans="4:17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</row>
    <row r="150" spans="4:17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</row>
    <row r="151" spans="4:17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</row>
    <row r="152" spans="4:17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</row>
    <row r="153" spans="4:17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</row>
    <row r="154" spans="4:17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1"/>
    </row>
    <row r="155" spans="4:17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</row>
    <row r="156" spans="4:17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</row>
    <row r="157" spans="4:17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1"/>
    </row>
    <row r="158" spans="4:17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</row>
    <row r="159" spans="4:17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</row>
    <row r="160" spans="4:17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</row>
    <row r="161" spans="4:17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</row>
    <row r="162" spans="4:17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</row>
    <row r="163" spans="4:17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</row>
    <row r="164" spans="4:17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</row>
    <row r="165" spans="4:17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</row>
    <row r="166" spans="4:17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</row>
    <row r="167" spans="4:17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</row>
    <row r="168" spans="4:17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1"/>
    </row>
    <row r="169" spans="4:17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</row>
    <row r="170" spans="4:17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1"/>
    </row>
    <row r="171" spans="4:17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</row>
    <row r="172" spans="4:17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</row>
    <row r="173" spans="4:17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</row>
    <row r="174" spans="4:17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1"/>
    </row>
    <row r="175" spans="4:17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</row>
    <row r="176" spans="4:17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</row>
    <row r="177" spans="4:17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</row>
    <row r="178" spans="4:17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</row>
    <row r="179" spans="4:17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</row>
    <row r="180" spans="4:17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</row>
    <row r="181" spans="4:17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</row>
    <row r="182" spans="4:17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</row>
    <row r="183" spans="4:17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</row>
    <row r="184" spans="4:17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</row>
    <row r="185" spans="4:17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</row>
    <row r="186" spans="4:17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</row>
    <row r="187" spans="4:17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</row>
    <row r="188" spans="4:17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</row>
    <row r="189" spans="4:17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</row>
    <row r="190" spans="4:17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</row>
    <row r="191" spans="4:17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</row>
    <row r="192" spans="4:17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</row>
    <row r="193" spans="4:17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</row>
    <row r="194" spans="4:17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</row>
    <row r="195" spans="4:17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</row>
    <row r="196" spans="4:17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1"/>
    </row>
    <row r="197" spans="4:17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</row>
    <row r="198" spans="4:17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/>
    </row>
    <row r="199" spans="4:17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</row>
    <row r="200" spans="4:17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</row>
    <row r="201" spans="4:17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1"/>
    </row>
    <row r="202" spans="4:17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</row>
    <row r="203" spans="4:17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1"/>
    </row>
    <row r="204" spans="4:17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1"/>
    </row>
    <row r="205" spans="4:17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/>
    </row>
    <row r="206" spans="4:17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</row>
    <row r="207" spans="4:17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</row>
    <row r="208" spans="4:17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</row>
    <row r="209" spans="4:17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</row>
    <row r="210" spans="4:17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1"/>
    </row>
    <row r="211" spans="4:17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</row>
    <row r="212" spans="4:17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</row>
    <row r="213" spans="4:17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</row>
    <row r="214" spans="4:17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1"/>
    </row>
    <row r="215" spans="4:17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1"/>
    </row>
    <row r="216" spans="4:17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</row>
    <row r="217" spans="4:17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</row>
    <row r="218" spans="4:17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</row>
    <row r="219" spans="4:17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</row>
    <row r="220" spans="4:17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</row>
    <row r="221" spans="4:17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</row>
    <row r="222" spans="4:17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</row>
    <row r="223" spans="4:17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</row>
    <row r="224" spans="4:17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</row>
    <row r="225" spans="4:17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</row>
    <row r="226" spans="4:17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</row>
    <row r="227" spans="4:17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</row>
    <row r="228" spans="4:17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</row>
    <row r="229" spans="4:17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</row>
    <row r="230" spans="4:17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</row>
    <row r="231" spans="4:17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</row>
    <row r="232" spans="4:17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</row>
    <row r="233" spans="4:17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</row>
    <row r="234" spans="4:17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</row>
    <row r="235" spans="4:17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</row>
    <row r="236" spans="4:17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</row>
    <row r="237" spans="4:17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</row>
    <row r="238" spans="4:17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</row>
    <row r="239" spans="4:17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</row>
    <row r="240" spans="4:17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</row>
    <row r="241" spans="4:17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</row>
    <row r="242" spans="4:17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</row>
    <row r="243" spans="4:17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</row>
    <row r="244" spans="4:17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</row>
    <row r="245" spans="4:17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</row>
    <row r="246" spans="4:17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</row>
    <row r="247" spans="4:17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</row>
    <row r="248" spans="4:17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</row>
    <row r="249" spans="4:17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</row>
    <row r="250" spans="4:17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1"/>
    </row>
    <row r="251" spans="4:17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</row>
    <row r="252" spans="4:17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</row>
    <row r="253" spans="4:17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</row>
    <row r="254" spans="4:17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</row>
    <row r="255" spans="4:17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</row>
    <row r="256" spans="4:17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</row>
    <row r="257" spans="4:17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</row>
    <row r="258" spans="4:17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</row>
    <row r="259" spans="4:17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</row>
    <row r="260" spans="4:17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</row>
    <row r="261" spans="4:17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</row>
    <row r="262" spans="4:17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</row>
    <row r="263" spans="4:17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</row>
    <row r="264" spans="4:17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/>
    </row>
    <row r="265" spans="4:17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</row>
    <row r="266" spans="4:17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1"/>
    </row>
    <row r="267" spans="4:17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</row>
    <row r="268" spans="4:17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</row>
    <row r="269" spans="4:17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</row>
    <row r="270" spans="4:17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1"/>
    </row>
    <row r="271" spans="4:17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</row>
    <row r="272" spans="4:17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</row>
    <row r="273" spans="4:17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1"/>
    </row>
    <row r="274" spans="4:17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</row>
    <row r="275" spans="4:17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</row>
    <row r="276" spans="4:17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</row>
    <row r="277" spans="4:17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</row>
    <row r="278" spans="4:17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</row>
    <row r="279" spans="4:17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</row>
    <row r="280" spans="4:17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1"/>
    </row>
    <row r="281" spans="4:17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1"/>
    </row>
    <row r="282" spans="4:17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</row>
    <row r="283" spans="4:17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</row>
    <row r="284" spans="4:17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</row>
    <row r="285" spans="4:17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1"/>
    </row>
    <row r="286" spans="4:17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1"/>
    </row>
    <row r="287" spans="4:17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</row>
    <row r="288" spans="4:17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</row>
    <row r="289" spans="4:17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</row>
    <row r="290" spans="4:17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1"/>
    </row>
    <row r="291" spans="4:17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</row>
    <row r="292" spans="4:17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1"/>
    </row>
    <row r="293" spans="4:17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</row>
    <row r="294" spans="4:17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1"/>
    </row>
    <row r="295" spans="4:17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1"/>
    </row>
    <row r="296" spans="4:17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</row>
    <row r="297" spans="4:17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</row>
    <row r="298" spans="4:17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1"/>
    </row>
    <row r="299" spans="4:17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</row>
    <row r="300" spans="4:17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1"/>
    </row>
    <row r="301" spans="4:17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1"/>
    </row>
    <row r="302" spans="4:17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</row>
    <row r="303" spans="4:17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1"/>
    </row>
    <row r="304" spans="4:17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</row>
    <row r="305" spans="4:17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</row>
    <row r="306" spans="4:17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</row>
    <row r="307" spans="4:17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</row>
    <row r="308" spans="4:17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</row>
    <row r="309" spans="4:17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</row>
    <row r="310" spans="4:17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1"/>
    </row>
    <row r="311" spans="4:17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</row>
    <row r="312" spans="4:17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1"/>
    </row>
    <row r="313" spans="4:17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</row>
    <row r="314" spans="4:17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</row>
    <row r="315" spans="4:17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1"/>
    </row>
    <row r="316" spans="4:17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1"/>
    </row>
    <row r="317" spans="4:17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</row>
    <row r="318" spans="4:17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1"/>
    </row>
    <row r="319" spans="4:17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1"/>
    </row>
    <row r="320" spans="4:17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1"/>
    </row>
    <row r="321" spans="4:17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</row>
    <row r="322" spans="4:17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</row>
    <row r="323" spans="4:17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1"/>
    </row>
    <row r="324" spans="4:17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</row>
    <row r="325" spans="4:17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</row>
    <row r="326" spans="4:17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1"/>
    </row>
    <row r="327" spans="4:17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</row>
    <row r="328" spans="4:17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1"/>
    </row>
    <row r="329" spans="4:17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/>
    </row>
    <row r="330" spans="4:17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</row>
    <row r="331" spans="4:17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</row>
    <row r="332" spans="4:17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</row>
    <row r="333" spans="4:17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</row>
    <row r="334" spans="4:17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</row>
    <row r="335" spans="4:17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</row>
    <row r="336" spans="4:17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</row>
    <row r="337" spans="4:17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</row>
    <row r="338" spans="4:17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</row>
    <row r="339" spans="4:17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1"/>
    </row>
    <row r="340" spans="4:17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</row>
    <row r="341" spans="4:17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/>
    </row>
    <row r="342" spans="4:17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</row>
    <row r="343" spans="4:17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</row>
    <row r="344" spans="4:17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</row>
    <row r="345" spans="4:17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</row>
    <row r="346" spans="4:17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</row>
    <row r="347" spans="4:17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</row>
    <row r="348" spans="4:17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</row>
    <row r="349" spans="4:17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</row>
    <row r="350" spans="4:17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</row>
    <row r="351" spans="4:17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</row>
    <row r="352" spans="4:17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</row>
    <row r="353" spans="4:17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</row>
    <row r="354" spans="4:17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</row>
    <row r="355" spans="4:17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</row>
    <row r="356" spans="4:17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</row>
    <row r="357" spans="4:17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</row>
    <row r="358" spans="4:17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1"/>
    </row>
    <row r="359" spans="4:17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1"/>
    </row>
    <row r="360" spans="4:17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</row>
    <row r="361" spans="4:17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1"/>
    </row>
    <row r="362" spans="4:17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</row>
    <row r="363" spans="4:17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</row>
    <row r="364" spans="4:17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</row>
    <row r="365" spans="4:17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</row>
    <row r="366" spans="4:17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</row>
    <row r="367" spans="4:17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</row>
    <row r="368" spans="4:17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</row>
    <row r="369" spans="4:17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</row>
    <row r="370" spans="4:17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</row>
    <row r="371" spans="4:17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</row>
    <row r="372" spans="4:17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</row>
    <row r="373" spans="4:17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/>
    </row>
    <row r="374" spans="4:17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1"/>
    </row>
    <row r="375" spans="4:17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</row>
    <row r="376" spans="4:17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1"/>
    </row>
    <row r="377" spans="4:17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</row>
    <row r="378" spans="4:17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/>
    </row>
    <row r="379" spans="4:17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</row>
    <row r="380" spans="4:17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1"/>
    </row>
    <row r="381" spans="4:17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</row>
    <row r="382" spans="4:17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1"/>
    </row>
    <row r="383" spans="4:17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1"/>
    </row>
    <row r="384" spans="4:17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</row>
    <row r="385" spans="4:17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</row>
    <row r="386" spans="4:17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1"/>
    </row>
    <row r="387" spans="4:17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</row>
    <row r="388" spans="4:17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</row>
    <row r="389" spans="4:17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</row>
    <row r="390" spans="4:17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</row>
    <row r="391" spans="4:17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</row>
    <row r="392" spans="4:17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</row>
    <row r="393" spans="4:17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</row>
    <row r="394" spans="4:17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</row>
    <row r="395" spans="4:17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</row>
    <row r="396" spans="4:17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</row>
    <row r="397" spans="4:17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</row>
    <row r="398" spans="4:17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</row>
    <row r="399" spans="4:17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1"/>
    </row>
    <row r="400" spans="4:17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</row>
    <row r="401" spans="4:17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</row>
    <row r="402" spans="4:17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1"/>
    </row>
    <row r="403" spans="4:17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1"/>
    </row>
    <row r="404" spans="4:17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1"/>
    </row>
    <row r="405" spans="4:17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1"/>
    </row>
    <row r="406" spans="4:17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</row>
    <row r="407" spans="4:17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1"/>
    </row>
    <row r="408" spans="4:17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/>
    </row>
    <row r="409" spans="4:17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</row>
    <row r="410" spans="4:17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</row>
    <row r="411" spans="4:17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</row>
    <row r="412" spans="4:17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</row>
    <row r="413" spans="4:17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</row>
    <row r="414" spans="4:17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</row>
    <row r="415" spans="4:17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</row>
    <row r="416" spans="4:17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</row>
    <row r="417" spans="4:17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</row>
    <row r="418" spans="4:17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</row>
    <row r="419" spans="4:17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</row>
    <row r="420" spans="4:17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</row>
    <row r="421" spans="4:17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</row>
    <row r="422" spans="4:17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</row>
    <row r="423" spans="4:17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</row>
    <row r="424" spans="4:17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</row>
    <row r="425" spans="4:17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</row>
    <row r="426" spans="4:17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</row>
    <row r="427" spans="4:17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</row>
    <row r="428" spans="4:17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1"/>
    </row>
    <row r="429" spans="4:17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</row>
    <row r="430" spans="4:17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</row>
    <row r="431" spans="4:17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</row>
    <row r="432" spans="4:17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</row>
    <row r="433" spans="4:17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</row>
    <row r="434" spans="4:17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</row>
    <row r="435" spans="4:17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</row>
    <row r="436" spans="4:17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</row>
    <row r="437" spans="4:17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</row>
    <row r="438" spans="4:17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</row>
    <row r="439" spans="4:17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</row>
    <row r="440" spans="4:17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</row>
    <row r="441" spans="4:17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</row>
    <row r="442" spans="4:17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</row>
    <row r="443" spans="4:17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</row>
    <row r="444" spans="4:17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</row>
    <row r="445" spans="4:17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</row>
    <row r="446" spans="4:17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</row>
    <row r="447" spans="4:17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</row>
    <row r="448" spans="4:17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</row>
    <row r="449" spans="4:17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</row>
    <row r="450" spans="4:17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</row>
    <row r="451" spans="4:17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</row>
    <row r="452" spans="4:17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</row>
    <row r="453" spans="4:17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</row>
    <row r="454" spans="4:17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</row>
    <row r="455" spans="4:17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1"/>
    </row>
    <row r="456" spans="4:17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</row>
    <row r="457" spans="4:17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</row>
    <row r="458" spans="4:17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</row>
    <row r="459" spans="4:17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</row>
    <row r="460" spans="4:17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</row>
    <row r="461" spans="4:17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</row>
    <row r="462" spans="4:17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1"/>
    </row>
    <row r="463" spans="4:17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</row>
    <row r="464" spans="4:17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</row>
    <row r="465" spans="4:17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</row>
    <row r="466" spans="4:17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</row>
    <row r="467" spans="4:17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</row>
    <row r="468" spans="4:17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</row>
    <row r="469" spans="4:17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</row>
    <row r="470" spans="4:17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</row>
    <row r="471" spans="4:17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</row>
    <row r="472" spans="4:17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1"/>
    </row>
    <row r="473" spans="4:17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1"/>
    </row>
    <row r="474" spans="4:17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</row>
    <row r="475" spans="4:17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1"/>
    </row>
    <row r="476" spans="4:17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</row>
    <row r="477" spans="4:17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</row>
    <row r="478" spans="4:17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</row>
    <row r="479" spans="4:17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</row>
    <row r="480" spans="4:17"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</row>
    <row r="481" spans="4:17"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1"/>
    </row>
    <row r="482" spans="4:17"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1"/>
    </row>
    <row r="483" spans="4:17"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1"/>
    </row>
    <row r="484" spans="4:17"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1"/>
    </row>
    <row r="485" spans="4:17"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1"/>
    </row>
  </sheetData>
  <mergeCells count="4">
    <mergeCell ref="A1:N1"/>
    <mergeCell ref="A2:N2"/>
    <mergeCell ref="A3:N3"/>
    <mergeCell ref="A4:N4"/>
  </mergeCells>
  <printOptions horizontalCentered="1"/>
  <pageMargins left="0.19685039370078741" right="0.19685039370078741" top="0.78740157480314965" bottom="0.39370078740157483" header="0.31496062992125984" footer="0.19685039370078741"/>
  <pageSetup paperSize="9" scale="83" orientation="landscape" r:id="rId1"/>
  <headerFooter alignWithMargins="0">
    <oddHeader>&amp;L&amp;"Arial,Bold"
Medium Term Financial Plan 2024/25 to 2028/29: Summary
June 2024 update&amp;C&amp;"arial unicode ms,Bold"&amp;KFF0000PROTECT - MANAGEMENT</oddHeader>
    <oddFooter>&amp;L&amp;F&amp;C&amp;"arial unicode ms,Bold"&amp;KFF0000PROTECT - MANAGEMENT&amp;R31-01-20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4652-1A5E-4D69-9A02-26846EBC7D47}">
  <sheetPr>
    <pageSetUpPr fitToPage="1"/>
  </sheetPr>
  <dimension ref="A2:P68"/>
  <sheetViews>
    <sheetView tabSelected="1" topLeftCell="A33" zoomScale="70" zoomScaleNormal="70" workbookViewId="0">
      <selection activeCell="Y50" sqref="Y50"/>
    </sheetView>
  </sheetViews>
  <sheetFormatPr defaultRowHeight="15.75"/>
  <cols>
    <col min="1" max="6" width="9.140625" style="55"/>
    <col min="7" max="7" width="29.140625" style="55" customWidth="1"/>
    <col min="8" max="8" width="14.140625" style="56" bestFit="1" customWidth="1"/>
    <col min="9" max="9" width="4.28515625" style="55" customWidth="1"/>
    <col min="10" max="10" width="13.85546875" style="55" customWidth="1"/>
    <col min="11" max="11" width="9.140625" style="55"/>
    <col min="12" max="22" width="0" style="55" hidden="1" customWidth="1"/>
    <col min="23" max="16384" width="9.140625" style="55"/>
  </cols>
  <sheetData>
    <row r="2" spans="1:14">
      <c r="A2" s="54" t="s">
        <v>102</v>
      </c>
      <c r="M2" s="55" t="s">
        <v>103</v>
      </c>
    </row>
    <row r="3" spans="1:14">
      <c r="M3" s="55" t="s">
        <v>104</v>
      </c>
      <c r="N3" s="55" t="s">
        <v>105</v>
      </c>
    </row>
    <row r="4" spans="1:14" ht="16.5" thickBot="1">
      <c r="M4" s="55" t="s">
        <v>106</v>
      </c>
      <c r="N4" s="55" t="s">
        <v>107</v>
      </c>
    </row>
    <row r="5" spans="1:14">
      <c r="A5" s="57"/>
      <c r="B5" s="58"/>
      <c r="C5" s="58"/>
      <c r="D5" s="58"/>
      <c r="E5" s="58"/>
      <c r="F5" s="58"/>
      <c r="G5" s="58"/>
      <c r="H5" s="59" t="s">
        <v>10</v>
      </c>
      <c r="I5" s="58"/>
      <c r="J5" s="60" t="s">
        <v>10</v>
      </c>
    </row>
    <row r="6" spans="1:14">
      <c r="A6" s="61"/>
      <c r="H6" s="62" t="s">
        <v>108</v>
      </c>
      <c r="J6" s="63" t="s">
        <v>108</v>
      </c>
    </row>
    <row r="7" spans="1:14">
      <c r="A7" s="61"/>
      <c r="H7" s="64"/>
      <c r="J7" s="65"/>
    </row>
    <row r="8" spans="1:14">
      <c r="A8" s="61"/>
      <c r="B8" s="66" t="s">
        <v>109</v>
      </c>
      <c r="H8" s="67"/>
      <c r="I8" s="68"/>
      <c r="J8" s="69">
        <v>176530</v>
      </c>
    </row>
    <row r="9" spans="1:14">
      <c r="A9" s="61"/>
      <c r="H9" s="67"/>
      <c r="I9" s="68"/>
      <c r="J9" s="69"/>
    </row>
    <row r="10" spans="1:14">
      <c r="A10" s="61"/>
      <c r="B10" s="66" t="s">
        <v>110</v>
      </c>
      <c r="H10" s="67"/>
      <c r="I10" s="68"/>
      <c r="J10" s="69"/>
    </row>
    <row r="11" spans="1:14">
      <c r="A11" s="61"/>
      <c r="B11" s="70"/>
      <c r="C11" s="66" t="s">
        <v>111</v>
      </c>
      <c r="H11" s="67">
        <v>134</v>
      </c>
      <c r="I11" s="68"/>
      <c r="J11" s="69"/>
      <c r="M11" s="55" t="s">
        <v>112</v>
      </c>
    </row>
    <row r="12" spans="1:14">
      <c r="A12" s="61"/>
      <c r="B12" s="70"/>
      <c r="C12" s="66" t="s">
        <v>113</v>
      </c>
      <c r="H12" s="67">
        <v>104</v>
      </c>
      <c r="I12" s="68"/>
      <c r="J12" s="69"/>
      <c r="M12" s="55" t="s">
        <v>114</v>
      </c>
    </row>
    <row r="13" spans="1:14">
      <c r="A13" s="61"/>
      <c r="B13" s="70"/>
      <c r="C13" s="66" t="s">
        <v>115</v>
      </c>
      <c r="H13" s="67">
        <v>200</v>
      </c>
      <c r="I13" s="68"/>
      <c r="J13" s="69"/>
    </row>
    <row r="14" spans="1:14">
      <c r="A14" s="61"/>
      <c r="B14" s="70"/>
      <c r="C14" s="66" t="s">
        <v>116</v>
      </c>
      <c r="H14" s="67">
        <v>60</v>
      </c>
      <c r="I14" s="68"/>
      <c r="J14" s="69"/>
      <c r="M14" s="55" t="s">
        <v>117</v>
      </c>
    </row>
    <row r="15" spans="1:14">
      <c r="A15" s="61"/>
      <c r="B15" s="70"/>
      <c r="C15" s="66" t="s">
        <v>118</v>
      </c>
      <c r="H15" s="67">
        <v>170</v>
      </c>
      <c r="I15" s="68"/>
      <c r="J15" s="69"/>
    </row>
    <row r="16" spans="1:14">
      <c r="A16" s="61"/>
      <c r="B16" s="70"/>
      <c r="C16" s="66" t="s">
        <v>119</v>
      </c>
      <c r="H16" s="71">
        <v>74</v>
      </c>
      <c r="I16" s="72"/>
      <c r="J16" s="73"/>
    </row>
    <row r="17" spans="1:13">
      <c r="A17" s="61"/>
      <c r="B17" s="70"/>
      <c r="C17" s="66"/>
      <c r="H17" s="67"/>
      <c r="I17" s="68"/>
      <c r="J17" s="69">
        <f>SUM(H11:H16)</f>
        <v>742</v>
      </c>
    </row>
    <row r="18" spans="1:13">
      <c r="A18" s="61"/>
      <c r="B18" s="74" t="s">
        <v>120</v>
      </c>
      <c r="C18" s="66"/>
      <c r="H18" s="67"/>
      <c r="I18" s="68"/>
      <c r="J18" s="69"/>
    </row>
    <row r="19" spans="1:13">
      <c r="A19" s="61"/>
      <c r="B19" s="74"/>
      <c r="C19" s="66" t="s">
        <v>121</v>
      </c>
      <c r="H19" s="67">
        <v>-10</v>
      </c>
      <c r="I19" s="68"/>
      <c r="J19" s="69"/>
      <c r="L19" s="66"/>
    </row>
    <row r="20" spans="1:13">
      <c r="A20" s="61"/>
      <c r="B20" s="74"/>
      <c r="C20" s="66" t="s">
        <v>122</v>
      </c>
      <c r="H20" s="67">
        <f>-770+155</f>
        <v>-615</v>
      </c>
      <c r="I20" s="68"/>
      <c r="J20" s="69"/>
      <c r="L20" s="66"/>
    </row>
    <row r="21" spans="1:13">
      <c r="A21" s="61"/>
      <c r="B21" s="74"/>
      <c r="C21" s="66" t="s">
        <v>123</v>
      </c>
      <c r="H21" s="67">
        <v>-40</v>
      </c>
      <c r="I21" s="68"/>
      <c r="J21" s="69"/>
      <c r="L21" s="66"/>
    </row>
    <row r="22" spans="1:13">
      <c r="A22" s="61"/>
      <c r="B22" s="74"/>
      <c r="C22" s="66" t="s">
        <v>124</v>
      </c>
      <c r="H22" s="67">
        <v>-231</v>
      </c>
      <c r="I22" s="68"/>
      <c r="J22" s="69"/>
      <c r="L22" s="66"/>
    </row>
    <row r="23" spans="1:13">
      <c r="A23" s="61"/>
      <c r="B23" s="74"/>
      <c r="C23" s="66" t="s">
        <v>125</v>
      </c>
      <c r="H23" s="67">
        <v>-218</v>
      </c>
      <c r="I23" s="68"/>
      <c r="J23" s="69"/>
      <c r="L23" s="66"/>
    </row>
    <row r="24" spans="1:13">
      <c r="A24" s="61"/>
      <c r="B24" s="74"/>
      <c r="C24" s="66" t="s">
        <v>126</v>
      </c>
      <c r="H24" s="67">
        <v>-310</v>
      </c>
      <c r="I24" s="68"/>
      <c r="J24" s="69"/>
      <c r="L24" s="66"/>
    </row>
    <row r="25" spans="1:13">
      <c r="A25" s="61"/>
      <c r="B25" s="74"/>
      <c r="C25" s="66" t="s">
        <v>127</v>
      </c>
      <c r="H25" s="67">
        <v>-600</v>
      </c>
      <c r="I25" s="68"/>
      <c r="J25" s="69"/>
      <c r="L25" s="66"/>
      <c r="M25" s="55" t="s">
        <v>128</v>
      </c>
    </row>
    <row r="26" spans="1:13">
      <c r="A26" s="61"/>
      <c r="B26" s="74"/>
      <c r="C26" s="66" t="s">
        <v>129</v>
      </c>
      <c r="H26" s="67">
        <v>-241</v>
      </c>
      <c r="I26" s="68"/>
      <c r="J26" s="69"/>
      <c r="L26" s="66"/>
      <c r="M26" s="55" t="s">
        <v>130</v>
      </c>
    </row>
    <row r="27" spans="1:13">
      <c r="A27" s="61"/>
      <c r="B27" s="74"/>
      <c r="C27" s="66" t="s">
        <v>131</v>
      </c>
      <c r="H27" s="71">
        <v>-99</v>
      </c>
      <c r="I27" s="68"/>
      <c r="J27" s="69"/>
      <c r="L27" s="66"/>
      <c r="M27" s="66" t="s">
        <v>132</v>
      </c>
    </row>
    <row r="28" spans="1:13">
      <c r="A28" s="61"/>
      <c r="B28" s="70"/>
      <c r="H28" s="67"/>
      <c r="I28" s="68"/>
      <c r="J28" s="69">
        <f>SUM(H19:H27)</f>
        <v>-2364</v>
      </c>
    </row>
    <row r="29" spans="1:13">
      <c r="A29" s="61"/>
      <c r="H29" s="67"/>
      <c r="I29" s="68"/>
      <c r="J29" s="69"/>
    </row>
    <row r="30" spans="1:13" ht="16.5" thickBot="1">
      <c r="A30" s="61"/>
      <c r="B30" s="55" t="s">
        <v>133</v>
      </c>
      <c r="H30" s="67"/>
      <c r="I30" s="68"/>
      <c r="J30" s="75">
        <f>SUM(J8:J29)</f>
        <v>174908</v>
      </c>
    </row>
    <row r="31" spans="1:13">
      <c r="A31" s="61"/>
      <c r="H31" s="67"/>
      <c r="I31" s="68"/>
      <c r="J31" s="69"/>
    </row>
    <row r="32" spans="1:13" ht="16.5" thickBot="1">
      <c r="A32" s="61"/>
      <c r="B32" s="76" t="s">
        <v>134</v>
      </c>
      <c r="C32" s="76"/>
      <c r="D32" s="76"/>
      <c r="E32" s="76"/>
      <c r="F32" s="76"/>
      <c r="G32" s="76"/>
      <c r="H32" s="77"/>
      <c r="I32" s="78"/>
      <c r="J32" s="79">
        <f>J30-J8</f>
        <v>-1622</v>
      </c>
    </row>
    <row r="33" spans="1:16" ht="16.5" thickBot="1">
      <c r="A33" s="80"/>
      <c r="B33" s="81"/>
      <c r="C33" s="81"/>
      <c r="D33" s="81"/>
      <c r="E33" s="81"/>
      <c r="F33" s="81"/>
      <c r="G33" s="81"/>
      <c r="H33" s="82"/>
      <c r="I33" s="83"/>
      <c r="J33" s="84"/>
      <c r="N33" s="66" t="s">
        <v>135</v>
      </c>
    </row>
    <row r="34" spans="1:16">
      <c r="A34" s="57"/>
      <c r="B34" s="58"/>
      <c r="C34" s="58"/>
      <c r="D34" s="58"/>
      <c r="E34" s="58"/>
      <c r="F34" s="58"/>
      <c r="G34" s="58"/>
      <c r="H34" s="85"/>
      <c r="I34" s="86"/>
      <c r="J34" s="87"/>
      <c r="O34" s="88" t="s">
        <v>81</v>
      </c>
    </row>
    <row r="35" spans="1:16">
      <c r="A35" s="61"/>
      <c r="B35" s="66" t="s">
        <v>136</v>
      </c>
      <c r="H35" s="67"/>
      <c r="I35" s="68"/>
      <c r="J35" s="69">
        <v>-93868</v>
      </c>
      <c r="O35" s="55">
        <v>101</v>
      </c>
      <c r="P35" s="55" t="s">
        <v>137</v>
      </c>
    </row>
    <row r="36" spans="1:16">
      <c r="A36" s="61"/>
      <c r="H36" s="67"/>
      <c r="I36" s="68"/>
      <c r="J36" s="69"/>
      <c r="O36" s="55">
        <v>675</v>
      </c>
      <c r="P36" s="55" t="s">
        <v>138</v>
      </c>
    </row>
    <row r="37" spans="1:16">
      <c r="A37" s="61"/>
      <c r="B37" s="66" t="s">
        <v>139</v>
      </c>
      <c r="H37" s="67"/>
      <c r="I37" s="68"/>
      <c r="J37" s="69">
        <v>-93868</v>
      </c>
      <c r="O37" s="55">
        <v>750</v>
      </c>
      <c r="P37" s="66" t="s">
        <v>140</v>
      </c>
    </row>
    <row r="38" spans="1:16">
      <c r="A38" s="61"/>
      <c r="H38" s="67"/>
      <c r="I38" s="68"/>
      <c r="J38" s="69"/>
      <c r="N38" s="89"/>
    </row>
    <row r="39" spans="1:16" ht="16.5" thickBot="1">
      <c r="A39" s="61"/>
      <c r="B39" s="76" t="s">
        <v>141</v>
      </c>
      <c r="C39" s="76"/>
      <c r="D39" s="76"/>
      <c r="E39" s="76"/>
      <c r="F39" s="76"/>
      <c r="G39" s="76"/>
      <c r="H39" s="77"/>
      <c r="I39" s="78"/>
      <c r="J39" s="90">
        <f>J35-J37</f>
        <v>0</v>
      </c>
      <c r="O39" s="91">
        <f>O35+O36+O37</f>
        <v>1526</v>
      </c>
      <c r="P39" s="66" t="s">
        <v>142</v>
      </c>
    </row>
    <row r="40" spans="1:16" ht="16.5" thickBot="1">
      <c r="A40" s="61"/>
      <c r="H40" s="67"/>
      <c r="I40" s="68"/>
      <c r="J40" s="69"/>
    </row>
    <row r="41" spans="1:16">
      <c r="A41" s="57"/>
      <c r="B41" s="58"/>
      <c r="C41" s="58"/>
      <c r="D41" s="58"/>
      <c r="E41" s="58"/>
      <c r="F41" s="58"/>
      <c r="G41" s="58"/>
      <c r="H41" s="85"/>
      <c r="I41" s="86"/>
      <c r="J41" s="92"/>
      <c r="P41" s="66" t="s">
        <v>143</v>
      </c>
    </row>
    <row r="42" spans="1:16">
      <c r="A42" s="61"/>
      <c r="B42" s="66" t="s">
        <v>144</v>
      </c>
      <c r="H42" s="67"/>
      <c r="I42" s="68"/>
      <c r="J42" s="69">
        <v>-79160</v>
      </c>
    </row>
    <row r="43" spans="1:16">
      <c r="A43" s="61"/>
      <c r="H43" s="67"/>
      <c r="I43" s="68"/>
      <c r="J43" s="69"/>
    </row>
    <row r="44" spans="1:16">
      <c r="A44" s="61"/>
      <c r="B44" s="66" t="s">
        <v>145</v>
      </c>
      <c r="H44" s="67"/>
      <c r="I44" s="68"/>
      <c r="J44" s="69">
        <v>-79160</v>
      </c>
    </row>
    <row r="45" spans="1:16">
      <c r="A45" s="61"/>
      <c r="H45" s="67"/>
      <c r="I45" s="68"/>
      <c r="J45" s="69"/>
    </row>
    <row r="46" spans="1:16" ht="16.5" thickBot="1">
      <c r="A46" s="61"/>
      <c r="B46" s="76" t="s">
        <v>141</v>
      </c>
      <c r="C46" s="76"/>
      <c r="D46" s="76"/>
      <c r="E46" s="76"/>
      <c r="F46" s="76"/>
      <c r="G46" s="76"/>
      <c r="H46" s="77"/>
      <c r="I46" s="78"/>
      <c r="J46" s="90">
        <f>J42-J44</f>
        <v>0</v>
      </c>
    </row>
    <row r="47" spans="1:16" ht="16.5" thickBot="1">
      <c r="A47" s="80"/>
      <c r="B47" s="81"/>
      <c r="C47" s="81"/>
      <c r="D47" s="81"/>
      <c r="E47" s="81"/>
      <c r="F47" s="81"/>
      <c r="G47" s="81"/>
      <c r="H47" s="82"/>
      <c r="I47" s="83"/>
      <c r="J47" s="93"/>
    </row>
    <row r="48" spans="1:16">
      <c r="A48" s="61"/>
      <c r="H48" s="67"/>
      <c r="I48" s="68"/>
      <c r="J48" s="69"/>
    </row>
    <row r="49" spans="1:13">
      <c r="A49" s="61"/>
      <c r="B49" s="66" t="s">
        <v>146</v>
      </c>
      <c r="H49" s="67"/>
      <c r="I49" s="68"/>
      <c r="J49" s="69">
        <v>-698</v>
      </c>
    </row>
    <row r="50" spans="1:13">
      <c r="A50" s="61"/>
      <c r="H50" s="67"/>
      <c r="I50" s="68"/>
      <c r="J50" s="69"/>
    </row>
    <row r="51" spans="1:13">
      <c r="A51" s="61"/>
      <c r="B51" s="66" t="s">
        <v>147</v>
      </c>
      <c r="H51" s="67"/>
      <c r="I51" s="68"/>
      <c r="J51" s="69">
        <v>-698</v>
      </c>
    </row>
    <row r="52" spans="1:13">
      <c r="A52" s="61"/>
      <c r="H52" s="67"/>
      <c r="I52" s="68"/>
      <c r="J52" s="69"/>
    </row>
    <row r="53" spans="1:13" ht="16.5" thickBot="1">
      <c r="A53" s="61"/>
      <c r="B53" s="76" t="s">
        <v>148</v>
      </c>
      <c r="C53" s="76"/>
      <c r="D53" s="76"/>
      <c r="E53" s="76"/>
      <c r="F53" s="76"/>
      <c r="G53" s="76"/>
      <c r="H53" s="77"/>
      <c r="I53" s="78"/>
      <c r="J53" s="90">
        <f>J51-J49</f>
        <v>0</v>
      </c>
      <c r="M53" s="55" t="s">
        <v>149</v>
      </c>
    </row>
    <row r="54" spans="1:13" ht="16.5" thickBot="1">
      <c r="A54" s="61"/>
      <c r="H54" s="67"/>
      <c r="I54" s="68"/>
      <c r="J54" s="69"/>
    </row>
    <row r="55" spans="1:13">
      <c r="A55" s="57"/>
      <c r="B55" s="58"/>
      <c r="C55" s="58"/>
      <c r="D55" s="58"/>
      <c r="E55" s="58"/>
      <c r="F55" s="58"/>
      <c r="G55" s="58"/>
      <c r="H55" s="85"/>
      <c r="I55" s="86"/>
      <c r="J55" s="92"/>
    </row>
    <row r="56" spans="1:13">
      <c r="A56" s="61"/>
      <c r="B56" s="55" t="s">
        <v>150</v>
      </c>
      <c r="H56" s="67"/>
      <c r="I56" s="68"/>
      <c r="J56" s="69">
        <f>J32+J39+J46+J53</f>
        <v>-1622</v>
      </c>
    </row>
    <row r="57" spans="1:13">
      <c r="A57" s="61"/>
      <c r="H57" s="67"/>
      <c r="I57" s="68"/>
      <c r="J57" s="69"/>
    </row>
    <row r="58" spans="1:13">
      <c r="A58" s="61"/>
      <c r="B58" s="55" t="s">
        <v>151</v>
      </c>
      <c r="H58" s="67"/>
      <c r="I58" s="68"/>
      <c r="J58" s="69">
        <f>J8+J35+J42+J49</f>
        <v>2804</v>
      </c>
    </row>
    <row r="59" spans="1:13">
      <c r="A59" s="61"/>
      <c r="H59" s="67"/>
      <c r="I59" s="68"/>
      <c r="J59" s="69"/>
    </row>
    <row r="60" spans="1:13" ht="16.5" thickBot="1">
      <c r="A60" s="61"/>
      <c r="B60" s="76" t="s">
        <v>152</v>
      </c>
      <c r="C60" s="76"/>
      <c r="D60" s="76"/>
      <c r="E60" s="76"/>
      <c r="F60" s="76"/>
      <c r="G60" s="76"/>
      <c r="H60" s="77"/>
      <c r="I60" s="68"/>
      <c r="J60" s="94">
        <f>J58+J56</f>
        <v>1182</v>
      </c>
      <c r="M60" s="55" t="s">
        <v>153</v>
      </c>
    </row>
    <row r="61" spans="1:13" ht="16.5" thickBot="1">
      <c r="A61" s="80"/>
      <c r="B61" s="81"/>
      <c r="C61" s="81"/>
      <c r="D61" s="81"/>
      <c r="E61" s="81"/>
      <c r="F61" s="81"/>
      <c r="G61" s="81"/>
      <c r="H61" s="82"/>
      <c r="I61" s="83"/>
      <c r="J61" s="95"/>
    </row>
    <row r="68" spans="10:10">
      <c r="J68" s="68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B08385A9F90D41A570F819283EAC77" ma:contentTypeVersion="8" ma:contentTypeDescription="Create a new document." ma:contentTypeScope="" ma:versionID="94f5d42d891163b20b785b0a263c1756">
  <xsd:schema xmlns:xsd="http://www.w3.org/2001/XMLSchema" xmlns:xs="http://www.w3.org/2001/XMLSchema" xmlns:p="http://schemas.microsoft.com/office/2006/metadata/properties" xmlns:ns2="837a6baa-a36e-4325-bf43-40a64c6202b9" xmlns:ns3="9792b062-e826-42d1-982a-ae453fb5ac48" targetNamespace="http://schemas.microsoft.com/office/2006/metadata/properties" ma:root="true" ma:fieldsID="d471e65fe39590bcc51e061c5af69158" ns2:_="" ns3:_="">
    <xsd:import namespace="837a6baa-a36e-4325-bf43-40a64c6202b9"/>
    <xsd:import namespace="9792b062-e826-42d1-982a-ae453fb5ac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a6baa-a36e-4325-bf43-40a64c620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b062-e826-42d1-982a-ae453fb5a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91877-38D4-4828-B722-34F83F0728DD}"/>
</file>

<file path=customXml/itemProps2.xml><?xml version="1.0" encoding="utf-8"?>
<ds:datastoreItem xmlns:ds="http://schemas.openxmlformats.org/officeDocument/2006/customXml" ds:itemID="{CFF17244-6120-413B-AE55-85DD1AF1E504}"/>
</file>

<file path=customXml/itemProps3.xml><?xml version="1.0" encoding="utf-8"?>
<ds:datastoreItem xmlns:ds="http://schemas.openxmlformats.org/officeDocument/2006/customXml" ds:itemID="{401D4DBD-6914-4BB7-9DA0-F9F5D5359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Coe, Matthew</dc:creator>
  <cp:keywords/>
  <dc:description/>
  <cp:lastModifiedBy>Coe, Matthew</cp:lastModifiedBy>
  <cp:revision/>
  <dcterms:created xsi:type="dcterms:W3CDTF">2024-09-04T07:06:31Z</dcterms:created>
  <dcterms:modified xsi:type="dcterms:W3CDTF">2024-09-10T07:42:58Z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2024-09-04T08:44:35Z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c2e58758-1644-404b-a840-b8c2d2da72f6</vt:lpwstr>
  </property>
  <property fmtid="{D5CDD505-2E9C-101B-9397-08002B2CF9AE}" pid="8" name="MSIP_Label_f2acd28b-79a3-4a0f-b0ff-4b75658b1549_ContentBits">
    <vt:lpwstr>0</vt:lpwstr>
  </property>
  <property fmtid="{D5CDD505-2E9C-101B-9397-08002B2CF9AE}" pid="9" name="ContentTypeId">
    <vt:lpwstr>0x0101007CB08385A9F90D41A570F819283EAC77</vt:lpwstr>
  </property>
  <property fmtid="{D5CDD505-2E9C-101B-9397-08002B2CF9AE}" pid="10" name="Finance_Core_Financual_Year">
    <vt:lpwstr/>
  </property>
  <property fmtid="{D5CDD505-2E9C-101B-9397-08002B2CF9AE}" pid="11" name="Finance_Core_Financual_Month">
    <vt:lpwstr/>
  </property>
  <property fmtid="{D5CDD505-2E9C-101B-9397-08002B2CF9AE}" pid="12" name="Budget Business Area">
    <vt:lpwstr/>
  </property>
  <property fmtid="{D5CDD505-2E9C-101B-9397-08002B2CF9AE}" pid="13" name="SubCategory">
    <vt:lpwstr/>
  </property>
  <property fmtid="{D5CDD505-2E9C-101B-9397-08002B2CF9AE}" pid="14" name="Support">
    <vt:lpwstr/>
  </property>
  <property fmtid="{D5CDD505-2E9C-101B-9397-08002B2CF9AE}" pid="15" name="Finance_Core_Business_Owner">
    <vt:lpwstr/>
  </property>
  <property fmtid="{D5CDD505-2E9C-101B-9397-08002B2CF9AE}" pid="16" name="BudgetandMTFPCategory">
    <vt:lpwstr/>
  </property>
</Properties>
</file>